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VGCD FILES Current\Budget - Financial\2019 Budget\"/>
    </mc:Choice>
  </mc:AlternateContent>
  <xr:revisionPtr revIDLastSave="0" documentId="13_ncr:1_{4EAAF512-4FC4-4EBA-81B1-168591B66894}" xr6:coauthVersionLast="36" xr6:coauthVersionMax="36" xr10:uidLastSave="{00000000-0000-0000-0000-000000000000}"/>
  <bookViews>
    <workbookView xWindow="285" yWindow="420" windowWidth="19425" windowHeight="11025" xr2:uid="{00000000-000D-0000-FFFF-FFFF00000000}"/>
  </bookViews>
  <sheets>
    <sheet name="Proposed 2018 Budget" sheetId="1" r:id="rId1"/>
    <sheet name="Estimated 2018 Income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59" i="1" l="1"/>
  <c r="D51" i="1"/>
  <c r="D45" i="1"/>
  <c r="D26" i="1"/>
  <c r="D14" i="1"/>
  <c r="D38" i="1"/>
  <c r="D16" i="2" l="1"/>
  <c r="D17" i="2"/>
  <c r="D18" i="2"/>
  <c r="D19" i="2"/>
  <c r="D15" i="2"/>
  <c r="B23" i="2" l="1"/>
  <c r="D23" i="2"/>
  <c r="E49" i="1" l="1"/>
  <c r="E51" i="1" s="1"/>
  <c r="E38" i="1"/>
  <c r="E59" i="1"/>
  <c r="E45" i="1"/>
  <c r="E14" i="1"/>
  <c r="E26" i="1"/>
  <c r="E63" i="1" s="1"/>
  <c r="B14" i="1" l="1"/>
  <c r="B26" i="1"/>
  <c r="B38" i="1"/>
  <c r="B45" i="1"/>
  <c r="B51" i="1"/>
  <c r="B59" i="1"/>
  <c r="B63" i="1"/>
  <c r="C21" i="2" l="1"/>
  <c r="E21" i="2" s="1"/>
  <c r="C14" i="1" l="1"/>
  <c r="E32" i="2" l="1"/>
  <c r="C32" i="2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38" i="1"/>
  <c r="E23" i="2" l="1"/>
  <c r="C23" i="2"/>
  <c r="D94" i="2" l="1"/>
  <c r="D92" i="2"/>
  <c r="D93" i="2"/>
  <c r="D91" i="2"/>
  <c r="D96" i="2" s="1"/>
  <c r="E87" i="2"/>
  <c r="C87" i="2"/>
  <c r="E62" i="2" l="1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61" i="2"/>
  <c r="C61" i="2"/>
  <c r="D78" i="2"/>
  <c r="B78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78" i="2" l="1"/>
  <c r="E78" i="2"/>
  <c r="C59" i="1"/>
  <c r="C51" i="1"/>
  <c r="C45" i="1"/>
  <c r="C26" i="1"/>
  <c r="C63" i="1" l="1"/>
  <c r="C103" i="2"/>
  <c r="C104" i="2"/>
  <c r="E130" i="2"/>
  <c r="C130" i="2"/>
  <c r="E120" i="2"/>
  <c r="D120" i="2"/>
  <c r="B120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20" i="2" l="1"/>
  <c r="B166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42" i="2"/>
  <c r="B158" i="2"/>
  <c r="C15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aday</author>
  </authors>
  <commentList>
    <comment ref="C2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Amend &amp; add line item to 2018 budget for data to fill LeapFrog 3D model</t>
        </r>
      </text>
    </comment>
    <comment ref="C3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2018 budgeted amount is $7,500. Amend &amp; add $2,000 to 2018 line item</t>
        </r>
      </text>
    </comment>
    <comment ref="C57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aday:</t>
        </r>
        <r>
          <rPr>
            <sz val="9"/>
            <color indexed="81"/>
            <rFont val="Tahoma"/>
            <charset val="1"/>
          </rPr>
          <t xml:space="preserve">
UAAL for 2016 - $500
UAAL for 2017 - $6,314
We budgeted $500 for 2018.</t>
        </r>
      </text>
    </comment>
  </commentList>
</comments>
</file>

<file path=xl/sharedStrings.xml><?xml version="1.0" encoding="utf-8"?>
<sst xmlns="http://schemas.openxmlformats.org/spreadsheetml/2006/main" count="210" uniqueCount="131">
  <si>
    <t>Brazos Valley Groundwater Conservation District</t>
  </si>
  <si>
    <t>Notes</t>
  </si>
  <si>
    <t>Supplies</t>
  </si>
  <si>
    <t>Postage</t>
  </si>
  <si>
    <t>Public Education</t>
  </si>
  <si>
    <t>Miscellaneous</t>
  </si>
  <si>
    <t>Subtotal</t>
  </si>
  <si>
    <t>Professional Services</t>
  </si>
  <si>
    <t>Legal</t>
  </si>
  <si>
    <t>Engineering/Hydrologist</t>
  </si>
  <si>
    <t>Audit</t>
  </si>
  <si>
    <t>Court Reporting</t>
  </si>
  <si>
    <t>Other Services</t>
  </si>
  <si>
    <t>Bonds/Liability Insurance</t>
  </si>
  <si>
    <t>Memberships</t>
  </si>
  <si>
    <t>Travel/Training</t>
  </si>
  <si>
    <t>Utilities</t>
  </si>
  <si>
    <t>Telephone/ISP/Web Hosting</t>
  </si>
  <si>
    <t>Advertising/Meetings</t>
  </si>
  <si>
    <t>Vehicle Fuel/Maintenance</t>
  </si>
  <si>
    <t>Salaries</t>
  </si>
  <si>
    <t>Salaries (Gross)</t>
  </si>
  <si>
    <t>Medicare/SS</t>
  </si>
  <si>
    <t>Benefits</t>
  </si>
  <si>
    <t>Health Insurance</t>
  </si>
  <si>
    <t>Retirement</t>
  </si>
  <si>
    <t>Depreciation (fully funded)</t>
  </si>
  <si>
    <t>Totals</t>
  </si>
  <si>
    <r>
      <t>Field/monitoring supplies</t>
    </r>
    <r>
      <rPr>
        <sz val="11"/>
        <color rgb="FFFF0000"/>
        <rFont val="Calibri"/>
        <family val="2"/>
        <scheme val="minor"/>
      </rPr>
      <t xml:space="preserve"> </t>
    </r>
  </si>
  <si>
    <t>Lawn Irrigation Network</t>
  </si>
  <si>
    <t>Water Well Plugging</t>
  </si>
  <si>
    <t>Grant Program</t>
  </si>
  <si>
    <t>ArcGIS Program/hosting</t>
  </si>
  <si>
    <t>Office Supplies/Services</t>
  </si>
  <si>
    <t xml:space="preserve">Miscellaneous </t>
  </si>
  <si>
    <t xml:space="preserve">Capital Expenditures </t>
  </si>
  <si>
    <t>Estimated Income 2015</t>
  </si>
  <si>
    <t>City of Bryan</t>
  </si>
  <si>
    <t>City of College Station</t>
  </si>
  <si>
    <t>Texas A&amp;M University</t>
  </si>
  <si>
    <t>Wellborn SUD</t>
  </si>
  <si>
    <t>Wickson Creek SUD</t>
  </si>
  <si>
    <t>Sanderson Farms-Bryan</t>
  </si>
  <si>
    <t>City of Hearne</t>
  </si>
  <si>
    <t>City of Calvert</t>
  </si>
  <si>
    <t>Robertson County WSC</t>
  </si>
  <si>
    <t>Miramont CC</t>
  </si>
  <si>
    <t>City of Franklin</t>
  </si>
  <si>
    <t>Twin Creek WSC</t>
  </si>
  <si>
    <t>Tri-County SUD</t>
  </si>
  <si>
    <t>City of Bremond</t>
  </si>
  <si>
    <t>Briarcrest CC</t>
  </si>
  <si>
    <t>Production (gallons)</t>
  </si>
  <si>
    <t>Estimated 2014</t>
  </si>
  <si>
    <t>Above 15 Permittees</t>
  </si>
  <si>
    <t>BRA fees</t>
  </si>
  <si>
    <t>Renewal fees</t>
  </si>
  <si>
    <t>Total</t>
  </si>
  <si>
    <t>Skiles Simsboro wells</t>
  </si>
  <si>
    <t xml:space="preserve">Estimated </t>
  </si>
  <si>
    <t>Revenue</t>
  </si>
  <si>
    <t>1-year permits</t>
  </si>
  <si>
    <t>UAAL (Unfunded Act. Accrued Liability)</t>
  </si>
  <si>
    <t>`</t>
  </si>
  <si>
    <t>Field Services</t>
  </si>
  <si>
    <t>Permit Holder</t>
  </si>
  <si>
    <t>Wickson Creek WSC</t>
  </si>
  <si>
    <t>Tri County WSC</t>
  </si>
  <si>
    <t>Sanderson Farms - Bryan Plant</t>
  </si>
  <si>
    <t>Miramont Country Club</t>
  </si>
  <si>
    <t>Major Oak Power</t>
  </si>
  <si>
    <t>Briarcrest Country Clulb</t>
  </si>
  <si>
    <t>Above 16 Permittees</t>
  </si>
  <si>
    <t xml:space="preserve">Credit </t>
  </si>
  <si>
    <t>Estimated Income 2016</t>
  </si>
  <si>
    <t xml:space="preserve">Est. Revenue </t>
  </si>
  <si>
    <t>Before Credit</t>
  </si>
  <si>
    <t>Amount</t>
  </si>
  <si>
    <t>w/ Credit</t>
  </si>
  <si>
    <t>Estimated 2015</t>
  </si>
  <si>
    <t>1-year permits (2015)</t>
  </si>
  <si>
    <t>1-year permits (2014) deferred</t>
  </si>
  <si>
    <t>Estimated Income 2017</t>
  </si>
  <si>
    <t>Estimated 2016</t>
  </si>
  <si>
    <t>1980 Phillips Group, LLC</t>
  </si>
  <si>
    <t>1-year permits (2017)</t>
  </si>
  <si>
    <t>Year</t>
  </si>
  <si>
    <t>Expenses</t>
  </si>
  <si>
    <t>Income</t>
  </si>
  <si>
    <t>Net (Loss)</t>
  </si>
  <si>
    <t>Used through</t>
  </si>
  <si>
    <t>Computing Services /Software/Website</t>
  </si>
  <si>
    <t>Contribution is 8.67% of payroll</t>
  </si>
  <si>
    <t>Legislative Consultant</t>
  </si>
  <si>
    <t>FY 2018</t>
  </si>
  <si>
    <t>SWCD Grant</t>
  </si>
  <si>
    <t>August, 2017</t>
  </si>
  <si>
    <t>Information/Technology</t>
  </si>
  <si>
    <t>Heather Harward</t>
  </si>
  <si>
    <t>Monitoring equipment</t>
  </si>
  <si>
    <t>1-year permits (2018)</t>
  </si>
  <si>
    <t>Milberger, Nesbitt &amp; Ask</t>
  </si>
  <si>
    <t>Approved</t>
  </si>
  <si>
    <t>75/25 cost share</t>
  </si>
  <si>
    <t>FY 2018 Approved Capital Expenditures Budget</t>
  </si>
  <si>
    <t>FY 2018 Draft Operating Budget</t>
  </si>
  <si>
    <t>Proposed</t>
  </si>
  <si>
    <t>FY  2019</t>
  </si>
  <si>
    <t>Halff Associates - Hosting/Support</t>
  </si>
  <si>
    <t>Contribution is 12.49% of payroll</t>
  </si>
  <si>
    <t>Fuel/maintenance/tires (2019)</t>
  </si>
  <si>
    <t>Maintenance of website/weather equipment</t>
  </si>
  <si>
    <t xml:space="preserve">Jeff Skelton </t>
  </si>
  <si>
    <t>3% increase across the board/cashed vacation time not taken by District staff ($6,468)</t>
  </si>
  <si>
    <t xml:space="preserve">Supplies/Documation/copies/miscellaneous professional services </t>
  </si>
  <si>
    <t>Website work/Equipment (new hard drive)</t>
  </si>
  <si>
    <t>TV educational spots/Major Rivers/meetings/supplies/WET Project/CORE Teacher group</t>
  </si>
  <si>
    <t>Petty cash for invoices paid by staff</t>
  </si>
  <si>
    <r>
      <t xml:space="preserve">TAGD </t>
    </r>
    <r>
      <rPr>
        <sz val="11"/>
        <color rgb="FFFF0000"/>
        <rFont val="Calibri"/>
        <family val="2"/>
      </rPr>
      <t>↑</t>
    </r>
    <r>
      <rPr>
        <sz val="11"/>
        <color theme="1"/>
        <rFont val="Calibri"/>
        <family val="2"/>
        <scheme val="minor"/>
      </rPr>
      <t xml:space="preserve">/TWCA/TGWA/Sam's Club (2018) </t>
    </r>
  </si>
  <si>
    <t>Inclusive of Board members attendance at the Texas Groundwater Summit/Law conferences/TAGD meetings/Water for Texas Conference</t>
  </si>
  <si>
    <t>Pay $7,000 now to catch up 2016 &amp; 2017 UAAL ($6,803) allowing for $0 budgeting for 2019 and for the foreseeable future. Currently 97.2% funded. 2018 budget amendment should be considered</t>
  </si>
  <si>
    <t>Estimated 2018</t>
  </si>
  <si>
    <t xml:space="preserve">Est. 2019 Revenue </t>
  </si>
  <si>
    <t>Estimated Income 2019</t>
  </si>
  <si>
    <t>No increase 2018-19</t>
  </si>
  <si>
    <t>WSP-USA</t>
  </si>
  <si>
    <t>Monique Norman/TML deductable</t>
  </si>
  <si>
    <t>Data for LeapFrog 3D model</t>
  </si>
  <si>
    <t>Allan Standon</t>
  </si>
  <si>
    <t>Actual to date</t>
  </si>
  <si>
    <t>Sparklett's/Fish Window Cleaning/Mike's Pest Control/Raquel (monthly office cleaning)/QuickBooks Payroll/Quick Books Update/Office repairs (Elec./AC)/Bryan Eagle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</si>
</sst>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>
      <alignment vertical="top"/>
    </xf>
  </cellStyleXfs>
  <cellXfs count="53">
    <xf numFmtId="0" fontId="0" fillId="0" borderId="0" xfId="0"/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Font="1"/>
    <xf numFmtId="7" fontId="0" fillId="0" borderId="0" xfId="1" applyNumberFormat="1" applyFont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44" fontId="0" fillId="0" borderId="0" xfId="1" applyFont="1"/>
    <xf numFmtId="44" fontId="3" fillId="0" borderId="0" xfId="1" applyFont="1" applyAlignment="1">
      <alignment horizontal="center"/>
    </xf>
    <xf numFmtId="0" fontId="0" fillId="0" borderId="0" xfId="0" applyFont="1" applyAlignment="1">
      <alignment horizontal="left"/>
    </xf>
    <xf numFmtId="165" fontId="0" fillId="0" borderId="0" xfId="2" applyNumberFormat="1" applyFont="1"/>
    <xf numFmtId="44" fontId="6" fillId="0" borderId="0" xfId="1" applyFont="1"/>
    <xf numFmtId="0" fontId="3" fillId="0" borderId="0" xfId="0" applyFont="1" applyFill="1"/>
    <xf numFmtId="0" fontId="0" fillId="0" borderId="0" xfId="0" applyFill="1"/>
    <xf numFmtId="0" fontId="0" fillId="0" borderId="0" xfId="0" applyFill="1" applyAlignment="1">
      <alignment wrapText="1"/>
    </xf>
    <xf numFmtId="7" fontId="6" fillId="0" borderId="0" xfId="1" applyNumberFormat="1" applyFont="1"/>
    <xf numFmtId="7" fontId="3" fillId="0" borderId="0" xfId="1" applyNumberFormat="1" applyFont="1" applyAlignment="1">
      <alignment horizontal="center"/>
    </xf>
    <xf numFmtId="7" fontId="3" fillId="0" borderId="0" xfId="1" applyNumberFormat="1" applyFont="1"/>
    <xf numFmtId="7" fontId="1" fillId="0" borderId="0" xfId="1" applyNumberFormat="1" applyFont="1" applyFill="1"/>
    <xf numFmtId="7" fontId="1" fillId="0" borderId="0" xfId="1" applyNumberFormat="1" applyFont="1"/>
    <xf numFmtId="7" fontId="3" fillId="0" borderId="0" xfId="1" applyNumberFormat="1" applyFont="1" applyFill="1"/>
    <xf numFmtId="7" fontId="5" fillId="0" borderId="0" xfId="1" applyNumberFormat="1" applyFont="1"/>
    <xf numFmtId="0" fontId="4" fillId="0" borderId="0" xfId="0" applyFont="1" applyFill="1" applyAlignment="1">
      <alignment wrapText="1"/>
    </xf>
    <xf numFmtId="44" fontId="0" fillId="0" borderId="0" xfId="0" applyNumberFormat="1"/>
    <xf numFmtId="7" fontId="4" fillId="0" borderId="0" xfId="1" applyNumberFormat="1" applyFont="1"/>
    <xf numFmtId="0" fontId="7" fillId="0" borderId="0" xfId="0" applyFont="1" applyAlignment="1">
      <alignment wrapText="1"/>
    </xf>
    <xf numFmtId="3" fontId="0" fillId="0" borderId="0" xfId="0" applyNumberFormat="1"/>
    <xf numFmtId="0" fontId="0" fillId="0" borderId="0" xfId="0" applyAlignment="1">
      <alignment horizontal="center"/>
    </xf>
    <xf numFmtId="44" fontId="5" fillId="0" borderId="0" xfId="1" applyFont="1" applyAlignment="1">
      <alignment horizontal="center"/>
    </xf>
    <xf numFmtId="44" fontId="4" fillId="0" borderId="0" xfId="1" applyFont="1"/>
    <xf numFmtId="44" fontId="0" fillId="0" borderId="0" xfId="1" applyNumberFormat="1" applyFont="1"/>
    <xf numFmtId="0" fontId="0" fillId="0" borderId="0" xfId="0" applyAlignment="1"/>
    <xf numFmtId="165" fontId="0" fillId="0" borderId="0" xfId="2" applyNumberFormat="1" applyFont="1" applyAlignment="1"/>
    <xf numFmtId="3" fontId="0" fillId="0" borderId="0" xfId="0" applyNumberFormat="1" applyAlignment="1"/>
    <xf numFmtId="165" fontId="0" fillId="0" borderId="0" xfId="0" applyNumberFormat="1" applyAlignment="1"/>
    <xf numFmtId="44" fontId="0" fillId="0" borderId="0" xfId="1" applyFont="1" applyAlignment="1"/>
    <xf numFmtId="44" fontId="6" fillId="0" borderId="0" xfId="1" applyFont="1" applyAlignment="1"/>
    <xf numFmtId="165" fontId="3" fillId="0" borderId="0" xfId="2" applyNumberFormat="1" applyFont="1" applyAlignment="1"/>
    <xf numFmtId="0" fontId="3" fillId="0" borderId="0" xfId="0" applyFont="1" applyAlignment="1"/>
    <xf numFmtId="0" fontId="2" fillId="0" borderId="0" xfId="0" applyFont="1"/>
    <xf numFmtId="0" fontId="3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165" fontId="3" fillId="0" borderId="0" xfId="2" applyNumberFormat="1" applyFont="1" applyAlignment="1">
      <alignment horizontal="center"/>
    </xf>
    <xf numFmtId="0" fontId="6" fillId="0" borderId="0" xfId="0" applyFont="1"/>
    <xf numFmtId="7" fontId="2" fillId="0" borderId="0" xfId="1" applyNumberFormat="1" applyFont="1"/>
    <xf numFmtId="7" fontId="3" fillId="0" borderId="0" xfId="1" applyNumberFormat="1" applyFont="1" applyAlignment="1">
      <alignment horizontal="center" wrapText="1"/>
    </xf>
    <xf numFmtId="44" fontId="0" fillId="2" borderId="0" xfId="0" applyNumberFormat="1" applyFill="1"/>
    <xf numFmtId="7" fontId="0" fillId="2" borderId="0" xfId="1" applyNumberFormat="1" applyFont="1" applyFill="1"/>
    <xf numFmtId="44" fontId="0" fillId="2" borderId="0" xfId="1" applyFont="1" applyFill="1"/>
  </cellXfs>
  <cellStyles count="4">
    <cellStyle name="Comma" xfId="2" builtinId="3"/>
    <cellStyle name="Currency" xfId="1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6"/>
  <sheetViews>
    <sheetView tabSelected="1" zoomScaleNormal="100" workbookViewId="0">
      <pane xSplit="1" ySplit="5" topLeftCell="C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RowHeight="15" outlineLevelRow="1" x14ac:dyDescent="0.25"/>
  <cols>
    <col min="1" max="1" width="44.85546875" customWidth="1"/>
    <col min="2" max="2" width="15.7109375" style="5" hidden="1" customWidth="1"/>
    <col min="3" max="5" width="15.7109375" style="5" customWidth="1"/>
    <col min="6" max="6" width="44.140625" style="7" customWidth="1"/>
  </cols>
  <sheetData>
    <row r="1" spans="1:6" x14ac:dyDescent="0.25">
      <c r="A1" s="1" t="s">
        <v>0</v>
      </c>
    </row>
    <row r="2" spans="1:6" x14ac:dyDescent="0.25">
      <c r="A2" s="1" t="s">
        <v>105</v>
      </c>
    </row>
    <row r="3" spans="1:6" x14ac:dyDescent="0.25">
      <c r="A3" s="2">
        <v>43364</v>
      </c>
    </row>
    <row r="4" spans="1:6" x14ac:dyDescent="0.25">
      <c r="A4" s="43"/>
      <c r="B4" s="20" t="s">
        <v>90</v>
      </c>
      <c r="C4" s="20" t="s">
        <v>102</v>
      </c>
      <c r="D4" s="49" t="s">
        <v>129</v>
      </c>
      <c r="E4" s="20" t="s">
        <v>106</v>
      </c>
      <c r="F4" s="44" t="s">
        <v>1</v>
      </c>
    </row>
    <row r="5" spans="1:6" x14ac:dyDescent="0.25">
      <c r="B5" s="20" t="s">
        <v>96</v>
      </c>
      <c r="C5" s="20" t="s">
        <v>94</v>
      </c>
      <c r="D5" s="49" t="s">
        <v>94</v>
      </c>
      <c r="E5" s="20" t="s">
        <v>107</v>
      </c>
    </row>
    <row r="6" spans="1:6" x14ac:dyDescent="0.25">
      <c r="A6" s="1" t="s">
        <v>2</v>
      </c>
    </row>
    <row r="7" spans="1:6" ht="21.6" customHeight="1" outlineLevel="1" x14ac:dyDescent="0.25">
      <c r="A7" s="4" t="s">
        <v>91</v>
      </c>
      <c r="B7" s="5">
        <v>565.37</v>
      </c>
      <c r="C7" s="5">
        <v>3500</v>
      </c>
      <c r="D7" s="5">
        <v>1179.1300000000001</v>
      </c>
      <c r="E7" s="5">
        <v>3500</v>
      </c>
      <c r="F7" s="6" t="s">
        <v>115</v>
      </c>
    </row>
    <row r="8" spans="1:6" ht="30" customHeight="1" outlineLevel="1" x14ac:dyDescent="0.25">
      <c r="A8" t="s">
        <v>33</v>
      </c>
      <c r="B8" s="5">
        <v>9213.24</v>
      </c>
      <c r="C8" s="5">
        <v>13000</v>
      </c>
      <c r="D8" s="5">
        <v>7424.57</v>
      </c>
      <c r="E8" s="5">
        <v>10000</v>
      </c>
      <c r="F8" s="7" t="s">
        <v>114</v>
      </c>
    </row>
    <row r="9" spans="1:6" outlineLevel="1" x14ac:dyDescent="0.25">
      <c r="A9" t="s">
        <v>3</v>
      </c>
      <c r="B9" s="5">
        <v>333.2</v>
      </c>
      <c r="C9" s="5">
        <v>1000</v>
      </c>
      <c r="D9" s="5">
        <v>447</v>
      </c>
      <c r="E9" s="5">
        <v>1000</v>
      </c>
      <c r="F9" s="9"/>
    </row>
    <row r="10" spans="1:6" ht="45" outlineLevel="1" x14ac:dyDescent="0.25">
      <c r="A10" t="s">
        <v>4</v>
      </c>
      <c r="B10" s="28">
        <v>19502.099999999999</v>
      </c>
      <c r="C10" s="28">
        <v>42000</v>
      </c>
      <c r="D10" s="28">
        <v>23326.41</v>
      </c>
      <c r="E10" s="28">
        <v>42000</v>
      </c>
      <c r="F10" s="6" t="s">
        <v>116</v>
      </c>
    </row>
    <row r="11" spans="1:6" ht="22.15" customHeight="1" outlineLevel="1" x14ac:dyDescent="0.25">
      <c r="A11" t="s">
        <v>64</v>
      </c>
      <c r="B11" s="5">
        <v>429.13</v>
      </c>
      <c r="C11" s="5">
        <v>2500</v>
      </c>
      <c r="D11" s="5">
        <v>203.8</v>
      </c>
      <c r="E11" s="5">
        <v>2000</v>
      </c>
      <c r="F11" s="7" t="s">
        <v>28</v>
      </c>
    </row>
    <row r="12" spans="1:6" outlineLevel="1" x14ac:dyDescent="0.25">
      <c r="A12" t="s">
        <v>5</v>
      </c>
      <c r="B12" s="5">
        <v>300</v>
      </c>
      <c r="C12" s="5">
        <v>1000</v>
      </c>
      <c r="D12" s="5">
        <v>420</v>
      </c>
      <c r="E12" s="5">
        <v>1000</v>
      </c>
      <c r="F12" s="7" t="s">
        <v>117</v>
      </c>
    </row>
    <row r="13" spans="1:6" outlineLevel="1" x14ac:dyDescent="0.25"/>
    <row r="14" spans="1:6" x14ac:dyDescent="0.25">
      <c r="A14" t="s">
        <v>6</v>
      </c>
      <c r="B14" s="21">
        <f>SUM(B7:B13)</f>
        <v>30343.040000000001</v>
      </c>
      <c r="C14" s="21">
        <f>SUM(C7:C12)</f>
        <v>63000</v>
      </c>
      <c r="D14" s="21">
        <f>SUM(D7:D12)</f>
        <v>33000.910000000003</v>
      </c>
      <c r="E14" s="21">
        <f>SUM(E7:E12)</f>
        <v>59500</v>
      </c>
    </row>
    <row r="15" spans="1:6" x14ac:dyDescent="0.25">
      <c r="B15" s="21"/>
      <c r="C15" s="21"/>
      <c r="D15" s="21"/>
      <c r="E15" s="21"/>
    </row>
    <row r="16" spans="1:6" x14ac:dyDescent="0.25">
      <c r="A16" s="8" t="s">
        <v>7</v>
      </c>
    </row>
    <row r="17" spans="1:6" outlineLevel="1" x14ac:dyDescent="0.25">
      <c r="A17" t="s">
        <v>8</v>
      </c>
      <c r="B17" s="5">
        <v>107630.27</v>
      </c>
      <c r="C17" s="5">
        <v>170000</v>
      </c>
      <c r="D17" s="5">
        <v>139613.20000000001</v>
      </c>
      <c r="E17" s="5">
        <v>125000</v>
      </c>
      <c r="F17" s="7" t="s">
        <v>126</v>
      </c>
    </row>
    <row r="18" spans="1:6" outlineLevel="1" x14ac:dyDescent="0.25">
      <c r="A18" t="s">
        <v>9</v>
      </c>
      <c r="B18" s="28">
        <v>89985.52</v>
      </c>
      <c r="C18" s="28">
        <v>80000</v>
      </c>
      <c r="D18" s="28">
        <v>38586.050000000003</v>
      </c>
      <c r="E18" s="28">
        <v>80000</v>
      </c>
      <c r="F18" s="7" t="s">
        <v>125</v>
      </c>
    </row>
    <row r="19" spans="1:6" outlineLevel="1" x14ac:dyDescent="0.25">
      <c r="A19" t="s">
        <v>32</v>
      </c>
      <c r="B19" s="5">
        <v>5756.93</v>
      </c>
      <c r="C19" s="5">
        <v>9000</v>
      </c>
      <c r="D19" s="5">
        <v>7638.13</v>
      </c>
      <c r="E19" s="5">
        <v>6500</v>
      </c>
      <c r="F19" s="7" t="s">
        <v>108</v>
      </c>
    </row>
    <row r="20" spans="1:6" outlineLevel="1" x14ac:dyDescent="0.25">
      <c r="A20" t="s">
        <v>93</v>
      </c>
      <c r="B20" s="28">
        <v>30000</v>
      </c>
      <c r="C20" s="28">
        <v>42000</v>
      </c>
      <c r="D20" s="28">
        <v>29916.62</v>
      </c>
      <c r="E20" s="28">
        <v>42500</v>
      </c>
      <c r="F20" s="7" t="s">
        <v>98</v>
      </c>
    </row>
    <row r="21" spans="1:6" outlineLevel="1" x14ac:dyDescent="0.25">
      <c r="A21" t="s">
        <v>10</v>
      </c>
      <c r="B21" s="5">
        <v>3465</v>
      </c>
      <c r="C21" s="5">
        <v>4350</v>
      </c>
      <c r="D21" s="5">
        <v>4350</v>
      </c>
      <c r="E21" s="5">
        <v>4350</v>
      </c>
      <c r="F21" s="7" t="s">
        <v>101</v>
      </c>
    </row>
    <row r="22" spans="1:6" outlineLevel="1" x14ac:dyDescent="0.25">
      <c r="A22" t="s">
        <v>97</v>
      </c>
      <c r="B22" s="5">
        <v>0</v>
      </c>
      <c r="C22" s="5">
        <v>3500</v>
      </c>
      <c r="D22" s="5">
        <v>3112.5</v>
      </c>
      <c r="E22" s="5">
        <v>3500</v>
      </c>
      <c r="F22" s="7" t="s">
        <v>112</v>
      </c>
    </row>
    <row r="23" spans="1:6" outlineLevel="1" x14ac:dyDescent="0.25">
      <c r="A23" t="s">
        <v>127</v>
      </c>
      <c r="C23" s="48">
        <v>15000</v>
      </c>
      <c r="D23" s="28">
        <v>0</v>
      </c>
      <c r="E23" s="5">
        <v>0</v>
      </c>
      <c r="F23" s="7" t="s">
        <v>128</v>
      </c>
    </row>
    <row r="24" spans="1:6" outlineLevel="1" x14ac:dyDescent="0.25">
      <c r="A24" t="s">
        <v>11</v>
      </c>
      <c r="B24" s="5">
        <v>5656</v>
      </c>
      <c r="C24" s="5">
        <v>10000</v>
      </c>
      <c r="D24" s="5">
        <v>5305.16</v>
      </c>
      <c r="E24" s="5">
        <v>8500</v>
      </c>
      <c r="F24" s="9"/>
    </row>
    <row r="25" spans="1:6" outlineLevel="1" x14ac:dyDescent="0.25"/>
    <row r="26" spans="1:6" x14ac:dyDescent="0.25">
      <c r="A26" t="s">
        <v>6</v>
      </c>
      <c r="B26" s="21">
        <f>SUM(B17:B25)</f>
        <v>242493.72</v>
      </c>
      <c r="C26" s="21">
        <f>SUM(C17:C25)</f>
        <v>333850</v>
      </c>
      <c r="D26" s="21">
        <f>SUM(D17:D25)</f>
        <v>228521.66</v>
      </c>
      <c r="E26" s="21">
        <f>SUM(E17:E25)</f>
        <v>270350</v>
      </c>
    </row>
    <row r="27" spans="1:6" x14ac:dyDescent="0.25">
      <c r="B27" s="21"/>
      <c r="C27" s="21"/>
      <c r="D27" s="21"/>
      <c r="E27" s="21"/>
    </row>
    <row r="28" spans="1:6" x14ac:dyDescent="0.25">
      <c r="A28" s="8" t="s">
        <v>12</v>
      </c>
    </row>
    <row r="29" spans="1:6" ht="62.25" customHeight="1" outlineLevel="1" x14ac:dyDescent="0.25">
      <c r="A29" s="13" t="s">
        <v>34</v>
      </c>
      <c r="B29" s="5">
        <v>3636.13</v>
      </c>
      <c r="C29" s="5">
        <v>5000</v>
      </c>
      <c r="D29" s="5">
        <v>3097.2</v>
      </c>
      <c r="E29" s="5">
        <v>5000</v>
      </c>
      <c r="F29" s="45" t="s">
        <v>130</v>
      </c>
    </row>
    <row r="30" spans="1:6" outlineLevel="1" x14ac:dyDescent="0.25">
      <c r="A30" t="s">
        <v>13</v>
      </c>
      <c r="B30" s="28">
        <v>529</v>
      </c>
      <c r="C30" s="28">
        <v>3500</v>
      </c>
      <c r="D30" s="28">
        <v>416</v>
      </c>
      <c r="E30" s="28">
        <v>4000</v>
      </c>
    </row>
    <row r="31" spans="1:6" ht="18.600000000000001" customHeight="1" outlineLevel="1" x14ac:dyDescent="0.25">
      <c r="A31" t="s">
        <v>14</v>
      </c>
      <c r="B31" s="5">
        <v>403</v>
      </c>
      <c r="C31" s="5">
        <v>1950</v>
      </c>
      <c r="D31" s="5">
        <v>150</v>
      </c>
      <c r="E31" s="5">
        <v>2125</v>
      </c>
      <c r="F31" s="7" t="s">
        <v>118</v>
      </c>
    </row>
    <row r="32" spans="1:6" ht="60" outlineLevel="1" x14ac:dyDescent="0.25">
      <c r="A32" t="s">
        <v>15</v>
      </c>
      <c r="B32" s="5">
        <v>5798.74</v>
      </c>
      <c r="C32" s="48">
        <v>9500</v>
      </c>
      <c r="D32" s="28">
        <v>8227.85</v>
      </c>
      <c r="E32" s="5">
        <v>10000</v>
      </c>
      <c r="F32" s="6" t="s">
        <v>119</v>
      </c>
    </row>
    <row r="33" spans="1:7" outlineLevel="1" x14ac:dyDescent="0.25">
      <c r="A33" t="s">
        <v>16</v>
      </c>
      <c r="B33" s="28">
        <v>2179.91</v>
      </c>
      <c r="C33" s="28">
        <v>3500</v>
      </c>
      <c r="D33" s="28">
        <v>2497.14</v>
      </c>
      <c r="E33" s="28">
        <v>3500</v>
      </c>
    </row>
    <row r="34" spans="1:7" outlineLevel="1" x14ac:dyDescent="0.25">
      <c r="A34" t="s">
        <v>17</v>
      </c>
      <c r="B34" s="5">
        <v>2147.6799999999998</v>
      </c>
      <c r="C34" s="5">
        <v>3500</v>
      </c>
      <c r="D34" s="5">
        <v>2656.86</v>
      </c>
      <c r="E34" s="5">
        <v>3500</v>
      </c>
    </row>
    <row r="35" spans="1:7" outlineLevel="1" x14ac:dyDescent="0.25">
      <c r="A35" t="s">
        <v>18</v>
      </c>
      <c r="B35" s="5">
        <v>1735.68</v>
      </c>
      <c r="C35" s="5">
        <v>1500</v>
      </c>
      <c r="D35" s="5">
        <v>0</v>
      </c>
      <c r="E35" s="5">
        <v>1000</v>
      </c>
    </row>
    <row r="36" spans="1:7" ht="14.45" customHeight="1" outlineLevel="1" x14ac:dyDescent="0.25">
      <c r="A36" t="s">
        <v>19</v>
      </c>
      <c r="B36" s="5">
        <v>3030.96</v>
      </c>
      <c r="C36" s="5">
        <v>8500</v>
      </c>
      <c r="D36" s="5">
        <v>5652.87</v>
      </c>
      <c r="E36" s="5">
        <v>10000</v>
      </c>
      <c r="F36" s="7" t="s">
        <v>110</v>
      </c>
    </row>
    <row r="37" spans="1:7" outlineLevel="1" x14ac:dyDescent="0.25"/>
    <row r="38" spans="1:7" x14ac:dyDescent="0.25">
      <c r="A38" t="s">
        <v>6</v>
      </c>
      <c r="B38" s="21">
        <f>SUM(B29:B37)</f>
        <v>19461.099999999999</v>
      </c>
      <c r="C38" s="21">
        <f>SUM(C29:C36)</f>
        <v>36950</v>
      </c>
      <c r="D38" s="21">
        <f>SUM(D29:D36)</f>
        <v>22697.919999999998</v>
      </c>
      <c r="E38" s="21">
        <f>SUM(E29:E36)</f>
        <v>39125</v>
      </c>
    </row>
    <row r="39" spans="1:7" x14ac:dyDescent="0.25">
      <c r="B39" s="21"/>
      <c r="C39" s="21"/>
      <c r="D39" s="21"/>
      <c r="E39" s="21"/>
    </row>
    <row r="40" spans="1:7" x14ac:dyDescent="0.25">
      <c r="A40" s="16" t="s">
        <v>31</v>
      </c>
      <c r="B40" s="24"/>
      <c r="C40" s="24"/>
      <c r="D40" s="24"/>
      <c r="E40" s="24"/>
      <c r="F40" s="18"/>
    </row>
    <row r="41" spans="1:7" outlineLevel="1" x14ac:dyDescent="0.25">
      <c r="A41" s="17" t="s">
        <v>29</v>
      </c>
      <c r="B41" s="22">
        <v>32000</v>
      </c>
      <c r="C41" s="22">
        <v>42500</v>
      </c>
      <c r="D41" s="22">
        <v>32000</v>
      </c>
      <c r="E41" s="22">
        <v>42500</v>
      </c>
      <c r="F41" s="26" t="s">
        <v>111</v>
      </c>
    </row>
    <row r="42" spans="1:7" outlineLevel="1" x14ac:dyDescent="0.25">
      <c r="A42" s="17" t="s">
        <v>30</v>
      </c>
      <c r="B42" s="22">
        <v>10552.56</v>
      </c>
      <c r="C42" s="22">
        <v>20000</v>
      </c>
      <c r="D42" s="22">
        <v>18375</v>
      </c>
      <c r="E42" s="22">
        <v>20000</v>
      </c>
      <c r="F42" s="18" t="s">
        <v>103</v>
      </c>
    </row>
    <row r="43" spans="1:7" ht="15" customHeight="1" outlineLevel="1" x14ac:dyDescent="0.25">
      <c r="A43" s="17" t="s">
        <v>95</v>
      </c>
      <c r="B43" s="22">
        <v>0</v>
      </c>
      <c r="C43" s="22">
        <v>8200</v>
      </c>
      <c r="D43" s="22">
        <v>0</v>
      </c>
      <c r="E43" s="22">
        <v>8200</v>
      </c>
      <c r="F43" s="26"/>
      <c r="G43" s="47"/>
    </row>
    <row r="44" spans="1:7" outlineLevel="1" x14ac:dyDescent="0.25">
      <c r="B44" s="23"/>
      <c r="C44" s="23"/>
      <c r="D44" s="23"/>
      <c r="E44" s="23"/>
    </row>
    <row r="45" spans="1:7" x14ac:dyDescent="0.25">
      <c r="A45" t="s">
        <v>6</v>
      </c>
      <c r="B45" s="22">
        <f>SUM(B41:B44)</f>
        <v>42552.56</v>
      </c>
      <c r="C45" s="21">
        <f>SUM(C41:C44)</f>
        <v>70700</v>
      </c>
      <c r="D45" s="21">
        <f>SUM(D41:D44)</f>
        <v>50375</v>
      </c>
      <c r="E45" s="21">
        <f>SUM(E41:E44)</f>
        <v>70700</v>
      </c>
    </row>
    <row r="47" spans="1:7" ht="13.9" customHeight="1" x14ac:dyDescent="0.25">
      <c r="A47" s="8" t="s">
        <v>20</v>
      </c>
    </row>
    <row r="48" spans="1:7" ht="30" customHeight="1" outlineLevel="1" x14ac:dyDescent="0.25">
      <c r="A48" t="s">
        <v>21</v>
      </c>
      <c r="B48" s="28">
        <v>131685.16</v>
      </c>
      <c r="C48" s="28">
        <v>197600</v>
      </c>
      <c r="D48" s="28">
        <v>144354.10999999999</v>
      </c>
      <c r="E48" s="28">
        <v>209996</v>
      </c>
      <c r="F48" s="6" t="s">
        <v>113</v>
      </c>
    </row>
    <row r="49" spans="1:6" outlineLevel="1" x14ac:dyDescent="0.25">
      <c r="A49" t="s">
        <v>22</v>
      </c>
      <c r="B49" s="5">
        <v>10070.709999999999</v>
      </c>
      <c r="C49" s="5">
        <v>17150</v>
      </c>
      <c r="D49" s="5">
        <v>11042.66</v>
      </c>
      <c r="E49" s="5">
        <f>SUM(E48*0.0867)</f>
        <v>18206.653200000001</v>
      </c>
      <c r="F49" s="7" t="s">
        <v>92</v>
      </c>
    </row>
    <row r="50" spans="1:6" outlineLevel="1" x14ac:dyDescent="0.25"/>
    <row r="51" spans="1:6" x14ac:dyDescent="0.25">
      <c r="A51" t="s">
        <v>6</v>
      </c>
      <c r="B51" s="21">
        <f>SUM(B48:B50)</f>
        <v>141755.87</v>
      </c>
      <c r="C51" s="21">
        <f>SUM(C48:C50)</f>
        <v>214750</v>
      </c>
      <c r="D51" s="21">
        <f>SUM(D48:D50)</f>
        <v>155396.76999999999</v>
      </c>
      <c r="E51" s="21">
        <f>SUM(E48:E50)</f>
        <v>228202.6532</v>
      </c>
    </row>
    <row r="53" spans="1:6" x14ac:dyDescent="0.25">
      <c r="A53" s="8" t="s">
        <v>23</v>
      </c>
    </row>
    <row r="55" spans="1:6" ht="18.600000000000001" customHeight="1" outlineLevel="1" x14ac:dyDescent="0.25">
      <c r="A55" t="s">
        <v>24</v>
      </c>
      <c r="B55" s="5">
        <v>18203.52</v>
      </c>
      <c r="C55" s="5">
        <v>31163.040000000001</v>
      </c>
      <c r="D55" s="5">
        <v>26002.5</v>
      </c>
      <c r="E55" s="5">
        <v>31163.040000000001</v>
      </c>
      <c r="F55" s="29" t="s">
        <v>124</v>
      </c>
    </row>
    <row r="56" spans="1:6" ht="29.45" customHeight="1" outlineLevel="1" x14ac:dyDescent="0.25">
      <c r="A56" t="s">
        <v>25</v>
      </c>
      <c r="B56" s="5">
        <v>16074.84</v>
      </c>
      <c r="C56" s="5">
        <v>25500</v>
      </c>
      <c r="D56" s="5">
        <v>15419.11</v>
      </c>
      <c r="E56" s="5">
        <v>25500</v>
      </c>
      <c r="F56" s="6" t="s">
        <v>109</v>
      </c>
    </row>
    <row r="57" spans="1:6" ht="75" outlineLevel="1" x14ac:dyDescent="0.25">
      <c r="A57" t="s">
        <v>62</v>
      </c>
      <c r="B57" s="5">
        <v>0</v>
      </c>
      <c r="C57" s="48">
        <v>7000</v>
      </c>
      <c r="D57" s="28">
        <v>0</v>
      </c>
      <c r="E57" s="5">
        <v>0</v>
      </c>
      <c r="F57" s="6" t="s">
        <v>120</v>
      </c>
    </row>
    <row r="58" spans="1:6" outlineLevel="1" x14ac:dyDescent="0.25">
      <c r="F58" s="6"/>
    </row>
    <row r="59" spans="1:6" x14ac:dyDescent="0.25">
      <c r="A59" t="s">
        <v>6</v>
      </c>
      <c r="B59" s="21">
        <f>SUM(B55:B58)</f>
        <v>34278.36</v>
      </c>
      <c r="C59" s="21">
        <f>SUM(C55:C58)</f>
        <v>63663.040000000001</v>
      </c>
      <c r="D59" s="21">
        <f>SUM(D55:D58)</f>
        <v>41421.61</v>
      </c>
      <c r="E59" s="21">
        <f>SUM(E55:E58)</f>
        <v>56663.040000000001</v>
      </c>
      <c r="F59" s="6"/>
    </row>
    <row r="60" spans="1:6" x14ac:dyDescent="0.25">
      <c r="F60" s="6"/>
    </row>
    <row r="61" spans="1:6" ht="19.149999999999999" customHeight="1" outlineLevel="1" x14ac:dyDescent="0.25">
      <c r="A61" s="1" t="s">
        <v>26</v>
      </c>
      <c r="B61" s="21">
        <v>12375</v>
      </c>
      <c r="C61" s="21">
        <v>17000</v>
      </c>
      <c r="D61" s="21"/>
      <c r="E61" s="21">
        <v>17000</v>
      </c>
      <c r="F61" s="6"/>
    </row>
    <row r="62" spans="1:6" outlineLevel="1" x14ac:dyDescent="0.25"/>
    <row r="63" spans="1:6" x14ac:dyDescent="0.25">
      <c r="A63" s="8" t="s">
        <v>27</v>
      </c>
      <c r="B63" s="21">
        <f>SUM(B61:B62)</f>
        <v>12375</v>
      </c>
      <c r="C63" s="21">
        <f>SUM(C61,C59,C51,C45,C38,C26,C14)</f>
        <v>799913.04</v>
      </c>
      <c r="D63" s="21"/>
      <c r="E63" s="21">
        <f>SUM(E61,E59,E51,E45,E38,E26,E14)</f>
        <v>741540.69319999998</v>
      </c>
    </row>
    <row r="65" spans="1:6" hidden="1" x14ac:dyDescent="0.25"/>
    <row r="72" spans="1:6" x14ac:dyDescent="0.25">
      <c r="A72" s="1" t="s">
        <v>0</v>
      </c>
    </row>
    <row r="73" spans="1:6" x14ac:dyDescent="0.25">
      <c r="A73" s="1" t="s">
        <v>104</v>
      </c>
    </row>
    <row r="74" spans="1:6" x14ac:dyDescent="0.25">
      <c r="A74" s="2">
        <v>43048</v>
      </c>
    </row>
    <row r="76" spans="1:6" ht="15.75" customHeight="1" x14ac:dyDescent="0.25">
      <c r="A76" s="8" t="s">
        <v>35</v>
      </c>
      <c r="B76" s="25"/>
      <c r="C76" s="25">
        <v>10000</v>
      </c>
      <c r="D76" s="25"/>
      <c r="E76" s="25"/>
      <c r="F76" s="10" t="s">
        <v>99</v>
      </c>
    </row>
  </sheetData>
  <pageMargins left="0.7" right="0.7" top="0.75" bottom="0.75" header="0.3" footer="0.3"/>
  <pageSetup paperSize="5" scale="95" fitToHeight="0" orientation="landscape" r:id="rId1"/>
  <ignoredErrors>
    <ignoredError sqref="B38 B63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66"/>
  <sheetViews>
    <sheetView topLeftCell="A16" zoomScaleNormal="100" workbookViewId="0">
      <selection activeCell="H28" sqref="H28"/>
    </sheetView>
  </sheetViews>
  <sheetFormatPr defaultRowHeight="15" x14ac:dyDescent="0.25"/>
  <cols>
    <col min="1" max="1" width="28.5703125" customWidth="1"/>
    <col min="2" max="2" width="19.140625" style="35" customWidth="1"/>
    <col min="3" max="3" width="16.5703125" style="11" customWidth="1"/>
    <col min="4" max="4" width="15.28515625" customWidth="1"/>
    <col min="5" max="5" width="18" customWidth="1"/>
    <col min="16" max="16" width="20.28515625" customWidth="1"/>
    <col min="17" max="17" width="17.5703125" style="14" customWidth="1"/>
    <col min="18" max="18" width="13.5703125" customWidth="1"/>
  </cols>
  <sheetData>
    <row r="1" spans="1:5" x14ac:dyDescent="0.25">
      <c r="A1" s="1" t="s">
        <v>123</v>
      </c>
    </row>
    <row r="3" spans="1:5" x14ac:dyDescent="0.25">
      <c r="A3" s="1" t="s">
        <v>65</v>
      </c>
      <c r="B3" s="46" t="s">
        <v>121</v>
      </c>
      <c r="C3" s="12" t="s">
        <v>122</v>
      </c>
      <c r="D3" s="20" t="s">
        <v>73</v>
      </c>
      <c r="E3" s="20" t="s">
        <v>122</v>
      </c>
    </row>
    <row r="4" spans="1:5" x14ac:dyDescent="0.25">
      <c r="B4" s="41" t="s">
        <v>52</v>
      </c>
      <c r="C4" s="12" t="s">
        <v>76</v>
      </c>
      <c r="D4" s="20" t="s">
        <v>77</v>
      </c>
      <c r="E4" s="20" t="s">
        <v>78</v>
      </c>
    </row>
    <row r="5" spans="1:5" x14ac:dyDescent="0.25">
      <c r="B5" s="41"/>
      <c r="D5" s="5"/>
      <c r="E5" s="5"/>
    </row>
    <row r="6" spans="1:5" x14ac:dyDescent="0.25">
      <c r="A6" t="s">
        <v>37</v>
      </c>
      <c r="B6" s="30">
        <v>4508931485</v>
      </c>
      <c r="C6" s="11">
        <f t="shared" ref="C6:C19" si="0">SUM(B6/1000*0.0425)</f>
        <v>191629.58811250003</v>
      </c>
      <c r="D6" s="5">
        <v>-1000</v>
      </c>
      <c r="E6" s="34">
        <f>SUM(C6+D6)</f>
        <v>190629.58811250003</v>
      </c>
    </row>
    <row r="7" spans="1:5" x14ac:dyDescent="0.25">
      <c r="A7" t="s">
        <v>38</v>
      </c>
      <c r="B7" s="37">
        <v>4450032000</v>
      </c>
      <c r="C7" s="11">
        <f>SUM(B7/1000*0.0425)</f>
        <v>189126.36000000002</v>
      </c>
      <c r="D7" s="5">
        <v>-1000</v>
      </c>
      <c r="E7" s="34">
        <f t="shared" ref="E7:E21" si="1">SUM(C7+D7)</f>
        <v>188126.36000000002</v>
      </c>
    </row>
    <row r="8" spans="1:5" x14ac:dyDescent="0.25">
      <c r="A8" t="s">
        <v>39</v>
      </c>
      <c r="B8" s="37">
        <v>1821523000</v>
      </c>
      <c r="C8" s="11">
        <f t="shared" si="0"/>
        <v>77414.727500000008</v>
      </c>
      <c r="D8" s="5">
        <v>-1000</v>
      </c>
      <c r="E8" s="34">
        <f t="shared" si="1"/>
        <v>76414.727500000008</v>
      </c>
    </row>
    <row r="9" spans="1:5" x14ac:dyDescent="0.25">
      <c r="A9" t="s">
        <v>66</v>
      </c>
      <c r="B9" s="37">
        <v>728299453</v>
      </c>
      <c r="C9" s="11">
        <f t="shared" si="0"/>
        <v>30952.726752500002</v>
      </c>
      <c r="D9" s="5">
        <v>-1000</v>
      </c>
      <c r="E9" s="34">
        <f t="shared" si="1"/>
        <v>29952.726752500002</v>
      </c>
    </row>
    <row r="10" spans="1:5" x14ac:dyDescent="0.25">
      <c r="A10" t="s">
        <v>40</v>
      </c>
      <c r="B10" s="37">
        <v>582753000</v>
      </c>
      <c r="C10" s="11">
        <f t="shared" si="0"/>
        <v>24767.002500000002</v>
      </c>
      <c r="D10" s="5">
        <v>-1000</v>
      </c>
      <c r="E10" s="34">
        <f t="shared" si="1"/>
        <v>23767.002500000002</v>
      </c>
    </row>
    <row r="11" spans="1:5" x14ac:dyDescent="0.25">
      <c r="A11" s="17" t="s">
        <v>68</v>
      </c>
      <c r="B11" s="37">
        <v>420846000</v>
      </c>
      <c r="C11" s="11">
        <f t="shared" si="0"/>
        <v>17885.955000000002</v>
      </c>
      <c r="D11" s="5">
        <v>0</v>
      </c>
      <c r="E11" s="34">
        <f t="shared" si="1"/>
        <v>17885.955000000002</v>
      </c>
    </row>
    <row r="12" spans="1:5" x14ac:dyDescent="0.25">
      <c r="A12" t="s">
        <v>43</v>
      </c>
      <c r="B12" s="37">
        <v>310436000</v>
      </c>
      <c r="C12" s="11">
        <f t="shared" si="0"/>
        <v>13193.53</v>
      </c>
      <c r="D12" s="5">
        <v>-1000</v>
      </c>
      <c r="E12" s="34">
        <f t="shared" si="1"/>
        <v>12193.53</v>
      </c>
    </row>
    <row r="13" spans="1:5" x14ac:dyDescent="0.25">
      <c r="A13" s="17" t="s">
        <v>69</v>
      </c>
      <c r="B13" s="37">
        <v>203894300</v>
      </c>
      <c r="C13" s="11">
        <f t="shared" si="0"/>
        <v>8665.5077500000007</v>
      </c>
      <c r="D13" s="5">
        <v>0</v>
      </c>
      <c r="E13" s="34">
        <f t="shared" si="1"/>
        <v>8665.5077500000007</v>
      </c>
    </row>
    <row r="14" spans="1:5" x14ac:dyDescent="0.25">
      <c r="A14" t="s">
        <v>45</v>
      </c>
      <c r="B14" s="37">
        <v>117205400</v>
      </c>
      <c r="C14" s="11">
        <f t="shared" si="0"/>
        <v>4981.2295000000004</v>
      </c>
      <c r="D14" s="5">
        <v>-1000</v>
      </c>
      <c r="E14" s="34">
        <f t="shared" si="1"/>
        <v>3981.2295000000004</v>
      </c>
    </row>
    <row r="15" spans="1:5" x14ac:dyDescent="0.25">
      <c r="A15" t="s">
        <v>47</v>
      </c>
      <c r="B15" s="37">
        <v>82110000</v>
      </c>
      <c r="C15" s="11">
        <f t="shared" si="0"/>
        <v>3489.6750000000002</v>
      </c>
      <c r="D15" s="5">
        <f>SUM(B15/1000*-0.01)</f>
        <v>-821.1</v>
      </c>
      <c r="E15" s="34">
        <f t="shared" si="1"/>
        <v>2668.5750000000003</v>
      </c>
    </row>
    <row r="16" spans="1:5" x14ac:dyDescent="0.25">
      <c r="A16" t="s">
        <v>44</v>
      </c>
      <c r="B16" s="37">
        <v>81881000</v>
      </c>
      <c r="C16" s="11">
        <f t="shared" si="0"/>
        <v>3479.9425000000001</v>
      </c>
      <c r="D16" s="5">
        <f t="shared" ref="D16:D19" si="2">SUM(B16/1000*-0.01)</f>
        <v>-818.81000000000006</v>
      </c>
      <c r="E16" s="34">
        <f t="shared" si="1"/>
        <v>2661.1325000000002</v>
      </c>
    </row>
    <row r="17" spans="1:7" x14ac:dyDescent="0.25">
      <c r="A17" t="s">
        <v>67</v>
      </c>
      <c r="B17" s="37">
        <v>65188700</v>
      </c>
      <c r="C17" s="11">
        <f t="shared" si="0"/>
        <v>2770.5197499999999</v>
      </c>
      <c r="D17" s="5">
        <f t="shared" si="2"/>
        <v>-651.88699999999994</v>
      </c>
      <c r="E17" s="34">
        <f t="shared" si="1"/>
        <v>2118.6327499999998</v>
      </c>
    </row>
    <row r="18" spans="1:7" x14ac:dyDescent="0.25">
      <c r="A18" t="s">
        <v>48</v>
      </c>
      <c r="B18" s="37">
        <v>47518000</v>
      </c>
      <c r="C18" s="11">
        <f t="shared" si="0"/>
        <v>2019.5150000000001</v>
      </c>
      <c r="D18" s="5">
        <f t="shared" si="2"/>
        <v>-475.18</v>
      </c>
      <c r="E18" s="34">
        <f t="shared" si="1"/>
        <v>1544.335</v>
      </c>
      <c r="F18" s="17"/>
      <c r="G18" s="17"/>
    </row>
    <row r="19" spans="1:7" x14ac:dyDescent="0.25">
      <c r="A19" t="s">
        <v>50</v>
      </c>
      <c r="B19" s="37">
        <v>45895346</v>
      </c>
      <c r="C19" s="11">
        <f t="shared" si="0"/>
        <v>1950.552205</v>
      </c>
      <c r="D19" s="5">
        <f t="shared" si="2"/>
        <v>-458.95346000000001</v>
      </c>
      <c r="E19" s="34">
        <f t="shared" si="1"/>
        <v>1491.598745</v>
      </c>
    </row>
    <row r="20" spans="1:7" x14ac:dyDescent="0.25">
      <c r="A20" t="s">
        <v>84</v>
      </c>
      <c r="B20" s="37">
        <v>37507000</v>
      </c>
      <c r="C20" s="11">
        <f>SUM(B20/1000*0.0425)</f>
        <v>1594.0475000000001</v>
      </c>
      <c r="D20" s="5">
        <v>0</v>
      </c>
      <c r="E20" s="34">
        <f t="shared" si="1"/>
        <v>1594.0475000000001</v>
      </c>
    </row>
    <row r="21" spans="1:7" x14ac:dyDescent="0.25">
      <c r="A21" t="s">
        <v>70</v>
      </c>
      <c r="B21" s="37">
        <v>1539945770</v>
      </c>
      <c r="C21" s="5">
        <f>SUM(B21/325851*0.25)</f>
        <v>1181.4800092680398</v>
      </c>
      <c r="D21" s="5">
        <v>0</v>
      </c>
      <c r="E21" s="34">
        <f t="shared" si="1"/>
        <v>1181.4800092680398</v>
      </c>
    </row>
    <row r="22" spans="1:7" x14ac:dyDescent="0.25">
      <c r="B22" s="36"/>
      <c r="D22" s="5"/>
      <c r="E22" s="5"/>
    </row>
    <row r="23" spans="1:7" x14ac:dyDescent="0.25">
      <c r="B23" s="38">
        <f>SUM(B6:B21)</f>
        <v>15043966454</v>
      </c>
      <c r="C23" s="27">
        <f>SUM(C6:C22)</f>
        <v>575102.35907926806</v>
      </c>
      <c r="D23" s="5">
        <f>SUM(D6:D22)</f>
        <v>-10225.930460000001</v>
      </c>
      <c r="E23" s="5">
        <f>SUM(E6:E22)</f>
        <v>564876.42861926788</v>
      </c>
    </row>
    <row r="24" spans="1:7" x14ac:dyDescent="0.25">
      <c r="B24" s="38"/>
      <c r="C24" s="27"/>
      <c r="D24" s="5"/>
      <c r="E24" s="5"/>
    </row>
    <row r="25" spans="1:7" x14ac:dyDescent="0.25">
      <c r="C25"/>
      <c r="D25" s="5"/>
      <c r="E25" s="5"/>
    </row>
    <row r="26" spans="1:7" x14ac:dyDescent="0.25">
      <c r="A26" t="s">
        <v>72</v>
      </c>
      <c r="C26" s="50">
        <v>575102.35907926806</v>
      </c>
      <c r="D26" s="5"/>
      <c r="E26" s="5">
        <v>564876.42861926788</v>
      </c>
    </row>
    <row r="27" spans="1:7" x14ac:dyDescent="0.25">
      <c r="A27" t="s">
        <v>55</v>
      </c>
      <c r="C27" s="11">
        <v>11000</v>
      </c>
      <c r="D27" s="51">
        <v>22000</v>
      </c>
      <c r="E27" s="5">
        <v>11000</v>
      </c>
    </row>
    <row r="28" spans="1:7" x14ac:dyDescent="0.25">
      <c r="A28" t="s">
        <v>100</v>
      </c>
      <c r="D28" s="5"/>
      <c r="E28" s="5"/>
    </row>
    <row r="29" spans="1:7" x14ac:dyDescent="0.25">
      <c r="A29" t="s">
        <v>56</v>
      </c>
      <c r="C29" s="52">
        <v>10000</v>
      </c>
      <c r="D29" s="5"/>
      <c r="E29" s="5">
        <v>10000</v>
      </c>
    </row>
    <row r="30" spans="1:7" x14ac:dyDescent="0.25">
      <c r="A30" t="s">
        <v>58</v>
      </c>
      <c r="C30" s="52">
        <v>1200</v>
      </c>
      <c r="D30" s="5"/>
      <c r="E30" s="5">
        <v>1200</v>
      </c>
    </row>
    <row r="31" spans="1:7" x14ac:dyDescent="0.25">
      <c r="D31" s="5"/>
      <c r="E31" s="5"/>
    </row>
    <row r="32" spans="1:7" x14ac:dyDescent="0.25">
      <c r="A32" t="s">
        <v>57</v>
      </c>
      <c r="C32" s="15">
        <f>SUM(C26:C31)</f>
        <v>597302.35907926806</v>
      </c>
      <c r="D32" s="51">
        <v>608302.36</v>
      </c>
      <c r="E32" s="19">
        <f>SUM(E26:E31)</f>
        <v>587076.42861926788</v>
      </c>
    </row>
    <row r="33" spans="3:5" x14ac:dyDescent="0.25">
      <c r="C33" s="15"/>
      <c r="D33" s="5"/>
      <c r="E33" s="19"/>
    </row>
    <row r="34" spans="3:5" x14ac:dyDescent="0.25">
      <c r="C34" s="15"/>
      <c r="D34" s="5"/>
      <c r="E34" s="19"/>
    </row>
    <row r="35" spans="3:5" x14ac:dyDescent="0.25">
      <c r="C35" s="15"/>
      <c r="D35" s="5"/>
      <c r="E35" s="19"/>
    </row>
    <row r="36" spans="3:5" x14ac:dyDescent="0.25">
      <c r="C36" s="15"/>
      <c r="D36" s="5"/>
      <c r="E36" s="19"/>
    </row>
    <row r="37" spans="3:5" x14ac:dyDescent="0.25">
      <c r="C37" s="15"/>
      <c r="D37" s="5"/>
      <c r="E37" s="19"/>
    </row>
    <row r="38" spans="3:5" x14ac:dyDescent="0.25">
      <c r="C38" s="15"/>
      <c r="D38" s="5"/>
      <c r="E38" s="19"/>
    </row>
    <row r="39" spans="3:5" x14ac:dyDescent="0.25">
      <c r="C39" s="15"/>
      <c r="D39" s="5"/>
      <c r="E39" s="19"/>
    </row>
    <row r="40" spans="3:5" x14ac:dyDescent="0.25">
      <c r="C40" s="15"/>
      <c r="D40" s="5"/>
      <c r="E40" s="19"/>
    </row>
    <row r="41" spans="3:5" x14ac:dyDescent="0.25">
      <c r="C41" s="15"/>
      <c r="D41" s="5"/>
      <c r="E41" s="19"/>
    </row>
    <row r="42" spans="3:5" x14ac:dyDescent="0.25">
      <c r="C42" s="15"/>
      <c r="D42" s="5"/>
      <c r="E42" s="19"/>
    </row>
    <row r="43" spans="3:5" x14ac:dyDescent="0.25">
      <c r="C43" s="15"/>
      <c r="D43" s="5"/>
      <c r="E43" s="19"/>
    </row>
    <row r="44" spans="3:5" x14ac:dyDescent="0.25">
      <c r="C44" s="15"/>
      <c r="D44" s="5"/>
      <c r="E44" s="19"/>
    </row>
    <row r="45" spans="3:5" x14ac:dyDescent="0.25">
      <c r="C45" s="15"/>
      <c r="D45" s="5"/>
      <c r="E45" s="19"/>
    </row>
    <row r="46" spans="3:5" x14ac:dyDescent="0.25">
      <c r="C46" s="15"/>
      <c r="D46" s="5"/>
      <c r="E46" s="19"/>
    </row>
    <row r="47" spans="3:5" x14ac:dyDescent="0.25">
      <c r="C47" s="15"/>
      <c r="D47" s="5"/>
      <c r="E47" s="19"/>
    </row>
    <row r="48" spans="3:5" x14ac:dyDescent="0.25">
      <c r="C48" s="15"/>
      <c r="D48" s="5"/>
      <c r="E48" s="19"/>
    </row>
    <row r="49" spans="1:5" x14ac:dyDescent="0.25">
      <c r="C49" s="15"/>
      <c r="D49" s="5"/>
      <c r="E49" s="19"/>
    </row>
    <row r="50" spans="1:5" x14ac:dyDescent="0.25">
      <c r="C50" s="15"/>
      <c r="D50" s="5"/>
      <c r="E50" s="19"/>
    </row>
    <row r="51" spans="1:5" x14ac:dyDescent="0.25">
      <c r="C51" s="15"/>
      <c r="D51" s="5"/>
      <c r="E51" s="19"/>
    </row>
    <row r="52" spans="1:5" x14ac:dyDescent="0.25">
      <c r="C52" s="15"/>
      <c r="D52" s="5"/>
      <c r="E52" s="19"/>
    </row>
    <row r="53" spans="1:5" x14ac:dyDescent="0.25">
      <c r="C53" s="15"/>
      <c r="D53" s="5"/>
      <c r="E53" s="19"/>
    </row>
    <row r="54" spans="1:5" x14ac:dyDescent="0.25">
      <c r="C54" s="15"/>
      <c r="D54" s="34"/>
      <c r="E54" s="19"/>
    </row>
    <row r="55" spans="1:5" x14ac:dyDescent="0.25">
      <c r="C55" s="15"/>
      <c r="D55" s="34"/>
      <c r="E55" s="19"/>
    </row>
    <row r="56" spans="1:5" x14ac:dyDescent="0.25">
      <c r="A56" s="1" t="s">
        <v>82</v>
      </c>
    </row>
    <row r="58" spans="1:5" x14ac:dyDescent="0.25">
      <c r="A58" s="1" t="s">
        <v>65</v>
      </c>
      <c r="B58" s="41" t="s">
        <v>83</v>
      </c>
      <c r="C58" s="12" t="s">
        <v>75</v>
      </c>
      <c r="D58" s="20" t="s">
        <v>73</v>
      </c>
      <c r="E58" s="20" t="s">
        <v>75</v>
      </c>
    </row>
    <row r="59" spans="1:5" x14ac:dyDescent="0.25">
      <c r="B59" s="41" t="s">
        <v>52</v>
      </c>
      <c r="C59" s="12" t="s">
        <v>76</v>
      </c>
      <c r="D59" s="20" t="s">
        <v>77</v>
      </c>
      <c r="E59" s="20" t="s">
        <v>78</v>
      </c>
    </row>
    <row r="60" spans="1:5" x14ac:dyDescent="0.25">
      <c r="B60" s="41"/>
      <c r="D60" s="5"/>
      <c r="E60" s="5"/>
    </row>
    <row r="61" spans="1:5" x14ac:dyDescent="0.25">
      <c r="A61" t="s">
        <v>37</v>
      </c>
      <c r="B61" s="36">
        <v>4165139000</v>
      </c>
      <c r="C61" s="11">
        <f t="shared" ref="C61:C75" si="3">SUM(B61/1000*0.0425)</f>
        <v>177018.4075</v>
      </c>
      <c r="D61" s="5">
        <v>-1000</v>
      </c>
      <c r="E61" s="5">
        <f>SUM(B61/1000*0.0425)+D61</f>
        <v>176018.4075</v>
      </c>
    </row>
    <row r="62" spans="1:5" x14ac:dyDescent="0.25">
      <c r="A62" t="s">
        <v>38</v>
      </c>
      <c r="B62" s="37">
        <v>4113638038</v>
      </c>
      <c r="C62" s="11">
        <f t="shared" si="3"/>
        <v>174829.61661500001</v>
      </c>
      <c r="D62" s="5">
        <v>-1000</v>
      </c>
      <c r="E62" s="5">
        <f t="shared" ref="E62:E75" si="4">SUM(B62/1000*0.0425)+D62</f>
        <v>173829.61661500001</v>
      </c>
    </row>
    <row r="63" spans="1:5" x14ac:dyDescent="0.25">
      <c r="A63" t="s">
        <v>39</v>
      </c>
      <c r="B63" s="37">
        <v>1483732000</v>
      </c>
      <c r="C63" s="11">
        <f t="shared" si="3"/>
        <v>63058.610000000008</v>
      </c>
      <c r="D63" s="5">
        <v>-1000</v>
      </c>
      <c r="E63" s="5">
        <f t="shared" si="4"/>
        <v>62058.610000000008</v>
      </c>
    </row>
    <row r="64" spans="1:5" x14ac:dyDescent="0.25">
      <c r="A64" t="s">
        <v>66</v>
      </c>
      <c r="B64" s="37">
        <v>642841200</v>
      </c>
      <c r="C64" s="11">
        <f t="shared" si="3"/>
        <v>27320.751</v>
      </c>
      <c r="D64" s="5">
        <v>-1000</v>
      </c>
      <c r="E64" s="5">
        <f t="shared" si="4"/>
        <v>26320.751</v>
      </c>
    </row>
    <row r="65" spans="1:7" x14ac:dyDescent="0.25">
      <c r="A65" t="s">
        <v>40</v>
      </c>
      <c r="B65" s="37">
        <v>683031298</v>
      </c>
      <c r="C65" s="11">
        <f t="shared" si="3"/>
        <v>29028.830164999999</v>
      </c>
      <c r="D65" s="5">
        <v>-1000</v>
      </c>
      <c r="E65" s="5">
        <f t="shared" si="4"/>
        <v>28028.830164999999</v>
      </c>
    </row>
    <row r="66" spans="1:7" x14ac:dyDescent="0.25">
      <c r="A66" s="17" t="s">
        <v>68</v>
      </c>
      <c r="B66" s="37">
        <v>342415000</v>
      </c>
      <c r="C66" s="11">
        <f t="shared" si="3"/>
        <v>14552.637500000001</v>
      </c>
      <c r="D66" s="5">
        <v>0</v>
      </c>
      <c r="E66" s="5">
        <f t="shared" si="4"/>
        <v>14552.637500000001</v>
      </c>
    </row>
    <row r="67" spans="1:7" x14ac:dyDescent="0.25">
      <c r="A67" t="s">
        <v>43</v>
      </c>
      <c r="B67" s="37">
        <v>283504000</v>
      </c>
      <c r="C67" s="11">
        <f t="shared" si="3"/>
        <v>12048.92</v>
      </c>
      <c r="D67" s="5">
        <v>-1000</v>
      </c>
      <c r="E67" s="5">
        <f t="shared" si="4"/>
        <v>11048.92</v>
      </c>
    </row>
    <row r="68" spans="1:7" x14ac:dyDescent="0.25">
      <c r="A68" s="17" t="s">
        <v>69</v>
      </c>
      <c r="B68" s="37">
        <v>200088820</v>
      </c>
      <c r="C68" s="11">
        <f t="shared" si="3"/>
        <v>8503.7748500000016</v>
      </c>
      <c r="D68" s="5">
        <v>0</v>
      </c>
      <c r="E68" s="5">
        <f t="shared" si="4"/>
        <v>8503.7748500000016</v>
      </c>
    </row>
    <row r="69" spans="1:7" x14ac:dyDescent="0.25">
      <c r="A69" t="s">
        <v>45</v>
      </c>
      <c r="B69" s="37">
        <v>123892300</v>
      </c>
      <c r="C69" s="11">
        <f t="shared" si="3"/>
        <v>5265.4227500000006</v>
      </c>
      <c r="D69" s="5">
        <v>-1000</v>
      </c>
      <c r="E69" s="5">
        <f t="shared" si="4"/>
        <v>4265.4227500000006</v>
      </c>
    </row>
    <row r="70" spans="1:7" x14ac:dyDescent="0.25">
      <c r="A70" t="s">
        <v>47</v>
      </c>
      <c r="B70" s="37">
        <v>59812900</v>
      </c>
      <c r="C70" s="11">
        <f t="shared" si="3"/>
        <v>2542.0482500000003</v>
      </c>
      <c r="D70" s="5">
        <v>-598.13</v>
      </c>
      <c r="E70" s="5">
        <f t="shared" si="4"/>
        <v>1943.9182500000002</v>
      </c>
    </row>
    <row r="71" spans="1:7" x14ac:dyDescent="0.25">
      <c r="A71" t="s">
        <v>44</v>
      </c>
      <c r="B71" s="37">
        <v>62617000</v>
      </c>
      <c r="C71" s="11">
        <f t="shared" si="3"/>
        <v>2661.2225000000003</v>
      </c>
      <c r="D71" s="5">
        <v>-626.16999999999996</v>
      </c>
      <c r="E71" s="5">
        <f t="shared" si="4"/>
        <v>2035.0525000000002</v>
      </c>
    </row>
    <row r="72" spans="1:7" x14ac:dyDescent="0.25">
      <c r="A72" t="s">
        <v>67</v>
      </c>
      <c r="B72" s="37">
        <v>61213080</v>
      </c>
      <c r="C72" s="11">
        <f t="shared" si="3"/>
        <v>2601.5559000000003</v>
      </c>
      <c r="D72" s="5">
        <v>-612.13</v>
      </c>
      <c r="E72" s="5">
        <f t="shared" si="4"/>
        <v>1989.4259000000002</v>
      </c>
    </row>
    <row r="73" spans="1:7" x14ac:dyDescent="0.25">
      <c r="A73" t="s">
        <v>48</v>
      </c>
      <c r="B73" s="37">
        <v>54102000</v>
      </c>
      <c r="C73" s="11">
        <f t="shared" si="3"/>
        <v>2299.335</v>
      </c>
      <c r="D73" s="5">
        <v>-214.16</v>
      </c>
      <c r="E73" s="5">
        <f t="shared" si="4"/>
        <v>2085.1750000000002</v>
      </c>
      <c r="F73" s="17"/>
      <c r="G73" s="17"/>
    </row>
    <row r="74" spans="1:7" x14ac:dyDescent="0.25">
      <c r="A74" t="s">
        <v>50</v>
      </c>
      <c r="B74" s="37">
        <v>35405000</v>
      </c>
      <c r="C74" s="11">
        <f t="shared" si="3"/>
        <v>1504.7125000000001</v>
      </c>
      <c r="D74" s="5">
        <v>-150.47</v>
      </c>
      <c r="E74" s="5">
        <f t="shared" si="4"/>
        <v>1354.2425000000001</v>
      </c>
    </row>
    <row r="75" spans="1:7" x14ac:dyDescent="0.25">
      <c r="A75" t="s">
        <v>84</v>
      </c>
      <c r="B75" s="37">
        <v>37074600</v>
      </c>
      <c r="C75" s="11">
        <f t="shared" si="3"/>
        <v>1575.6704999999999</v>
      </c>
      <c r="D75" s="5">
        <v>0</v>
      </c>
      <c r="E75" s="5">
        <f t="shared" si="4"/>
        <v>1575.6704999999999</v>
      </c>
    </row>
    <row r="76" spans="1:7" x14ac:dyDescent="0.25">
      <c r="A76" t="s">
        <v>70</v>
      </c>
      <c r="B76" s="37">
        <v>1427537645</v>
      </c>
      <c r="C76" s="11">
        <f>SUM(B76/325851*0.25)</f>
        <v>1095.2380420805828</v>
      </c>
      <c r="D76" s="5">
        <v>0</v>
      </c>
      <c r="E76" s="5">
        <v>1095.24</v>
      </c>
    </row>
    <row r="77" spans="1:7" x14ac:dyDescent="0.25">
      <c r="B77" s="36"/>
      <c r="D77" s="5"/>
      <c r="E77" s="5"/>
    </row>
    <row r="78" spans="1:7" x14ac:dyDescent="0.25">
      <c r="B78" s="38">
        <f>SUM(B61:B76)</f>
        <v>13776043881</v>
      </c>
      <c r="C78" s="27">
        <f>SUM(C61:C77)</f>
        <v>525906.75307208055</v>
      </c>
      <c r="D78" s="5">
        <f>SUM(D61:D77)</f>
        <v>-9201.0599999999977</v>
      </c>
      <c r="E78" s="5">
        <f>SUM(E61:E77)</f>
        <v>516705.69502999994</v>
      </c>
    </row>
    <row r="79" spans="1:7" x14ac:dyDescent="0.25">
      <c r="B79" s="38"/>
      <c r="C79" s="27"/>
      <c r="D79" s="5"/>
      <c r="E79" s="5"/>
    </row>
    <row r="80" spans="1:7" x14ac:dyDescent="0.25">
      <c r="C80"/>
      <c r="D80" s="5"/>
      <c r="E80" s="5"/>
    </row>
    <row r="81" spans="1:5" x14ac:dyDescent="0.25">
      <c r="A81" t="s">
        <v>72</v>
      </c>
      <c r="C81" s="27">
        <v>525749.04</v>
      </c>
      <c r="D81" s="5">
        <v>-9201.06</v>
      </c>
      <c r="E81" s="5">
        <v>516547.98</v>
      </c>
    </row>
    <row r="82" spans="1:5" x14ac:dyDescent="0.25">
      <c r="A82" t="s">
        <v>55</v>
      </c>
      <c r="C82" s="11">
        <v>12000</v>
      </c>
      <c r="D82" s="5"/>
      <c r="E82" s="5">
        <v>12000</v>
      </c>
    </row>
    <row r="83" spans="1:5" x14ac:dyDescent="0.25">
      <c r="A83" t="s">
        <v>85</v>
      </c>
      <c r="C83" s="11">
        <v>20000</v>
      </c>
      <c r="D83" s="5"/>
      <c r="E83" s="5">
        <v>20000</v>
      </c>
    </row>
    <row r="84" spans="1:5" x14ac:dyDescent="0.25">
      <c r="A84" t="s">
        <v>56</v>
      </c>
      <c r="C84" s="11">
        <v>8000</v>
      </c>
      <c r="D84" s="5"/>
      <c r="E84" s="5">
        <v>8000</v>
      </c>
    </row>
    <row r="85" spans="1:5" x14ac:dyDescent="0.25">
      <c r="A85" t="s">
        <v>58</v>
      </c>
      <c r="C85" s="11">
        <v>1500</v>
      </c>
      <c r="D85" s="5"/>
      <c r="E85" s="5">
        <v>1500</v>
      </c>
    </row>
    <row r="86" spans="1:5" x14ac:dyDescent="0.25">
      <c r="D86" s="5"/>
      <c r="E86" s="5"/>
    </row>
    <row r="87" spans="1:5" x14ac:dyDescent="0.25">
      <c r="A87" t="s">
        <v>57</v>
      </c>
      <c r="C87" s="15">
        <f>SUM(C81:C86)</f>
        <v>567249.04</v>
      </c>
      <c r="D87" s="5"/>
      <c r="E87" s="19">
        <f>SUM(E81:E86)</f>
        <v>558047.98</v>
      </c>
    </row>
    <row r="88" spans="1:5" x14ac:dyDescent="0.25">
      <c r="C88" s="15"/>
      <c r="D88" s="5"/>
      <c r="E88" s="19"/>
    </row>
    <row r="89" spans="1:5" x14ac:dyDescent="0.25">
      <c r="A89" s="3" t="s">
        <v>86</v>
      </c>
      <c r="B89" s="42" t="s">
        <v>87</v>
      </c>
      <c r="C89" s="32" t="s">
        <v>88</v>
      </c>
      <c r="D89" s="20" t="s">
        <v>89</v>
      </c>
      <c r="E89" s="19"/>
    </row>
    <row r="90" spans="1:5" x14ac:dyDescent="0.25">
      <c r="A90" s="31"/>
      <c r="C90" s="15"/>
      <c r="D90" s="5"/>
      <c r="E90" s="19"/>
    </row>
    <row r="91" spans="1:5" x14ac:dyDescent="0.25">
      <c r="A91" s="31">
        <v>2013</v>
      </c>
      <c r="B91" s="39">
        <v>467981.66</v>
      </c>
      <c r="C91" s="33">
        <v>597296.64000000001</v>
      </c>
      <c r="D91" s="11">
        <f>SUM(C91-B91)</f>
        <v>129314.98000000004</v>
      </c>
      <c r="E91" s="19"/>
    </row>
    <row r="92" spans="1:5" x14ac:dyDescent="0.25">
      <c r="A92" s="31">
        <v>2014</v>
      </c>
      <c r="B92" s="39">
        <v>571999.97</v>
      </c>
      <c r="C92" s="33">
        <v>685958.1</v>
      </c>
      <c r="D92" s="11">
        <f t="shared" ref="D92:D94" si="5">SUM(C92-B92)</f>
        <v>113958.13</v>
      </c>
      <c r="E92" s="19"/>
    </row>
    <row r="93" spans="1:5" x14ac:dyDescent="0.25">
      <c r="A93" s="31">
        <v>2015</v>
      </c>
      <c r="B93" s="39">
        <v>535549.89</v>
      </c>
      <c r="C93" s="33">
        <v>628402.09</v>
      </c>
      <c r="D93" s="11">
        <f t="shared" si="5"/>
        <v>92852.199999999953</v>
      </c>
      <c r="E93" s="19"/>
    </row>
    <row r="94" spans="1:5" x14ac:dyDescent="0.25">
      <c r="A94" s="31">
        <v>2016</v>
      </c>
      <c r="B94" s="39">
        <v>675000</v>
      </c>
      <c r="C94" s="33">
        <v>591500</v>
      </c>
      <c r="D94" s="11">
        <f t="shared" si="5"/>
        <v>-83500</v>
      </c>
      <c r="E94" s="19"/>
    </row>
    <row r="95" spans="1:5" x14ac:dyDescent="0.25">
      <c r="C95" s="15"/>
      <c r="D95" s="5"/>
      <c r="E95" s="19"/>
    </row>
    <row r="96" spans="1:5" x14ac:dyDescent="0.25">
      <c r="C96" s="15"/>
      <c r="D96" s="34">
        <f>SUM(D91:D95)</f>
        <v>252625.31</v>
      </c>
      <c r="E96" s="19"/>
    </row>
    <row r="97" spans="1:5" x14ac:dyDescent="0.25">
      <c r="C97" s="15"/>
      <c r="D97" s="5"/>
      <c r="E97" s="19"/>
    </row>
    <row r="98" spans="1:5" x14ac:dyDescent="0.25">
      <c r="A98" s="1" t="s">
        <v>74</v>
      </c>
    </row>
    <row r="100" spans="1:5" x14ac:dyDescent="0.25">
      <c r="A100" s="1" t="s">
        <v>65</v>
      </c>
      <c r="B100" s="41" t="s">
        <v>79</v>
      </c>
      <c r="C100" s="12" t="s">
        <v>75</v>
      </c>
      <c r="D100" s="20" t="s">
        <v>73</v>
      </c>
      <c r="E100" s="20" t="s">
        <v>75</v>
      </c>
    </row>
    <row r="101" spans="1:5" x14ac:dyDescent="0.25">
      <c r="B101" s="41" t="s">
        <v>52</v>
      </c>
      <c r="C101" s="12" t="s">
        <v>76</v>
      </c>
      <c r="D101" s="20" t="s">
        <v>77</v>
      </c>
      <c r="E101" s="20" t="s">
        <v>78</v>
      </c>
    </row>
    <row r="102" spans="1:5" x14ac:dyDescent="0.25">
      <c r="B102" s="41"/>
      <c r="D102" s="5"/>
      <c r="E102" s="5"/>
    </row>
    <row r="103" spans="1:5" x14ac:dyDescent="0.25">
      <c r="A103" t="s">
        <v>37</v>
      </c>
      <c r="B103" s="36">
        <v>4690781000</v>
      </c>
      <c r="C103" s="11">
        <f t="shared" ref="C103:C117" si="6">SUM(B103/1000*0.0425)</f>
        <v>199358.1925</v>
      </c>
      <c r="D103" s="5">
        <v>-1000</v>
      </c>
      <c r="E103" s="5">
        <v>198358.19</v>
      </c>
    </row>
    <row r="104" spans="1:5" x14ac:dyDescent="0.25">
      <c r="A104" t="s">
        <v>38</v>
      </c>
      <c r="B104" s="36">
        <v>4237068272</v>
      </c>
      <c r="C104" s="11">
        <f t="shared" si="6"/>
        <v>180075.40156</v>
      </c>
      <c r="D104" s="5">
        <v>-1000</v>
      </c>
      <c r="E104" s="5">
        <v>179075.4</v>
      </c>
    </row>
    <row r="105" spans="1:5" x14ac:dyDescent="0.25">
      <c r="A105" t="s">
        <v>39</v>
      </c>
      <c r="B105" s="36">
        <v>1678555400</v>
      </c>
      <c r="C105" s="11">
        <f t="shared" si="6"/>
        <v>71338.604500000001</v>
      </c>
      <c r="D105" s="5">
        <v>-1000</v>
      </c>
      <c r="E105" s="5">
        <v>70338.600000000006</v>
      </c>
    </row>
    <row r="106" spans="1:5" x14ac:dyDescent="0.25">
      <c r="A106" t="s">
        <v>66</v>
      </c>
      <c r="B106" s="36">
        <v>618317200</v>
      </c>
      <c r="C106" s="11">
        <f t="shared" si="6"/>
        <v>26278.481</v>
      </c>
      <c r="D106" s="5">
        <v>-1000</v>
      </c>
      <c r="E106" s="5">
        <v>25278.48</v>
      </c>
    </row>
    <row r="107" spans="1:5" x14ac:dyDescent="0.25">
      <c r="A107" t="s">
        <v>40</v>
      </c>
      <c r="B107" s="36">
        <v>551796968</v>
      </c>
      <c r="C107" s="11">
        <f t="shared" si="6"/>
        <v>23451.371140000003</v>
      </c>
      <c r="D107" s="5">
        <v>-1000</v>
      </c>
      <c r="E107" s="5">
        <v>22451.37</v>
      </c>
    </row>
    <row r="108" spans="1:5" x14ac:dyDescent="0.25">
      <c r="A108" t="s">
        <v>68</v>
      </c>
      <c r="B108" s="36">
        <v>384673000</v>
      </c>
      <c r="C108" s="11">
        <f t="shared" si="6"/>
        <v>16348.602500000001</v>
      </c>
      <c r="D108" s="5">
        <v>0</v>
      </c>
      <c r="E108" s="5">
        <v>16348.6</v>
      </c>
    </row>
    <row r="109" spans="1:5" x14ac:dyDescent="0.25">
      <c r="A109" t="s">
        <v>43</v>
      </c>
      <c r="B109" s="36">
        <v>317186000</v>
      </c>
      <c r="C109" s="11">
        <f t="shared" si="6"/>
        <v>13480.405000000001</v>
      </c>
      <c r="D109" s="5">
        <v>-1000</v>
      </c>
      <c r="E109" s="5">
        <v>12480.41</v>
      </c>
    </row>
    <row r="110" spans="1:5" x14ac:dyDescent="0.25">
      <c r="A110" t="s">
        <v>69</v>
      </c>
      <c r="B110" s="36">
        <v>150860000</v>
      </c>
      <c r="C110" s="11">
        <f t="shared" si="6"/>
        <v>6411.55</v>
      </c>
      <c r="D110" s="5">
        <v>0</v>
      </c>
      <c r="E110" s="5">
        <v>6411.55</v>
      </c>
    </row>
    <row r="111" spans="1:5" x14ac:dyDescent="0.25">
      <c r="A111" t="s">
        <v>45</v>
      </c>
      <c r="B111" s="36">
        <v>134628700</v>
      </c>
      <c r="C111" s="11">
        <f t="shared" si="6"/>
        <v>5721.7197500000011</v>
      </c>
      <c r="D111" s="5">
        <v>-1000</v>
      </c>
      <c r="E111" s="5">
        <v>4721.72</v>
      </c>
    </row>
    <row r="112" spans="1:5" x14ac:dyDescent="0.25">
      <c r="A112" t="s">
        <v>47</v>
      </c>
      <c r="B112" s="36">
        <v>78416300</v>
      </c>
      <c r="C112" s="11">
        <f t="shared" si="6"/>
        <v>3332.6927500000002</v>
      </c>
      <c r="D112" s="5">
        <v>-884.16</v>
      </c>
      <c r="E112" s="5">
        <v>2448.5300000000002</v>
      </c>
    </row>
    <row r="113" spans="1:5" x14ac:dyDescent="0.25">
      <c r="A113" t="s">
        <v>44</v>
      </c>
      <c r="B113" s="36">
        <v>74674000</v>
      </c>
      <c r="C113" s="11">
        <f t="shared" si="6"/>
        <v>3173.6450000000004</v>
      </c>
      <c r="D113" s="5">
        <v>-746.74</v>
      </c>
      <c r="E113" s="5">
        <v>2426.91</v>
      </c>
    </row>
    <row r="114" spans="1:5" x14ac:dyDescent="0.25">
      <c r="A114" t="s">
        <v>67</v>
      </c>
      <c r="B114" s="36">
        <v>60044000</v>
      </c>
      <c r="C114" s="11">
        <f t="shared" si="6"/>
        <v>2551.8700000000003</v>
      </c>
      <c r="D114" s="5">
        <v>-600.44000000000005</v>
      </c>
      <c r="E114" s="5">
        <v>1951.43</v>
      </c>
    </row>
    <row r="115" spans="1:5" x14ac:dyDescent="0.25">
      <c r="A115" t="s">
        <v>48</v>
      </c>
      <c r="B115" s="36">
        <v>46225100</v>
      </c>
      <c r="C115" s="11">
        <f t="shared" si="6"/>
        <v>1964.5667500000002</v>
      </c>
      <c r="D115" s="5">
        <v>-462.25</v>
      </c>
      <c r="E115" s="5">
        <v>1502.32</v>
      </c>
    </row>
    <row r="116" spans="1:5" x14ac:dyDescent="0.25">
      <c r="A116" t="s">
        <v>50</v>
      </c>
      <c r="B116" s="36">
        <v>39936000</v>
      </c>
      <c r="C116" s="11">
        <f t="shared" si="6"/>
        <v>1697.2800000000002</v>
      </c>
      <c r="D116" s="5">
        <v>-399.36</v>
      </c>
      <c r="E116" s="5">
        <v>1297.92</v>
      </c>
    </row>
    <row r="117" spans="1:5" x14ac:dyDescent="0.25">
      <c r="A117" t="s">
        <v>71</v>
      </c>
      <c r="B117" s="36">
        <v>30013000</v>
      </c>
      <c r="C117" s="11">
        <f t="shared" si="6"/>
        <v>1275.5525</v>
      </c>
      <c r="D117" s="5">
        <v>0</v>
      </c>
      <c r="E117" s="5">
        <v>1275.55</v>
      </c>
    </row>
    <row r="118" spans="1:5" x14ac:dyDescent="0.25">
      <c r="A118" t="s">
        <v>70</v>
      </c>
      <c r="B118" s="36">
        <v>1609601492</v>
      </c>
      <c r="C118" s="11">
        <f>SUM(B118/325851*0.25)</f>
        <v>1234.9213996581259</v>
      </c>
      <c r="D118" s="5">
        <v>0</v>
      </c>
      <c r="E118" s="5">
        <v>1234.92</v>
      </c>
    </row>
    <row r="119" spans="1:5" x14ac:dyDescent="0.25">
      <c r="B119" s="36"/>
      <c r="D119" s="5"/>
      <c r="E119" s="5"/>
    </row>
    <row r="120" spans="1:5" x14ac:dyDescent="0.25">
      <c r="B120" s="38">
        <f>SUM(B103:B118)</f>
        <v>14702776432</v>
      </c>
      <c r="C120" s="27">
        <f>SUM(C103:C118)</f>
        <v>557694.85634965834</v>
      </c>
      <c r="D120" s="5">
        <f>SUM(D103:D119)</f>
        <v>-10092.950000000001</v>
      </c>
      <c r="E120" s="5">
        <f>SUM(E103:E119)</f>
        <v>547601.90000000014</v>
      </c>
    </row>
    <row r="121" spans="1:5" x14ac:dyDescent="0.25">
      <c r="B121" s="38"/>
      <c r="C121" s="27"/>
      <c r="D121" s="5"/>
      <c r="E121" s="5"/>
    </row>
    <row r="122" spans="1:5" x14ac:dyDescent="0.25">
      <c r="C122"/>
      <c r="D122" s="5"/>
      <c r="E122" s="5"/>
    </row>
    <row r="123" spans="1:5" x14ac:dyDescent="0.25">
      <c r="A123" t="s">
        <v>72</v>
      </c>
      <c r="C123" s="11">
        <v>556459.69999999995</v>
      </c>
      <c r="D123" s="5"/>
      <c r="E123" s="5">
        <v>546366.74</v>
      </c>
    </row>
    <row r="124" spans="1:5" x14ac:dyDescent="0.25">
      <c r="A124" t="s">
        <v>55</v>
      </c>
      <c r="C124" s="11">
        <v>12000</v>
      </c>
      <c r="D124" s="5"/>
      <c r="E124" s="5">
        <v>12000</v>
      </c>
    </row>
    <row r="125" spans="1:5" x14ac:dyDescent="0.25">
      <c r="A125" t="s">
        <v>80</v>
      </c>
      <c r="C125" s="11">
        <v>20000</v>
      </c>
      <c r="D125" s="5"/>
      <c r="E125" s="5">
        <v>20000</v>
      </c>
    </row>
    <row r="126" spans="1:5" x14ac:dyDescent="0.25">
      <c r="A126" t="s">
        <v>81</v>
      </c>
      <c r="C126" s="11">
        <v>5000</v>
      </c>
      <c r="D126" s="5"/>
      <c r="E126" s="5">
        <v>5000</v>
      </c>
    </row>
    <row r="127" spans="1:5" x14ac:dyDescent="0.25">
      <c r="A127" t="s">
        <v>56</v>
      </c>
      <c r="C127" s="11">
        <v>4000</v>
      </c>
      <c r="D127" s="5"/>
      <c r="E127" s="5">
        <v>4000</v>
      </c>
    </row>
    <row r="128" spans="1:5" x14ac:dyDescent="0.25">
      <c r="A128" t="s">
        <v>58</v>
      </c>
      <c r="C128" s="11">
        <v>1500</v>
      </c>
      <c r="D128" s="5"/>
      <c r="E128" s="5">
        <v>1500</v>
      </c>
    </row>
    <row r="129" spans="1:5" x14ac:dyDescent="0.25">
      <c r="D129" s="5"/>
      <c r="E129" s="5"/>
    </row>
    <row r="130" spans="1:5" x14ac:dyDescent="0.25">
      <c r="A130" t="s">
        <v>57</v>
      </c>
      <c r="C130" s="15">
        <f>SUM(C123:C129)</f>
        <v>598959.69999999995</v>
      </c>
      <c r="D130" s="5"/>
      <c r="E130" s="19">
        <f>SUM(E123:E129)</f>
        <v>588866.74</v>
      </c>
    </row>
    <row r="131" spans="1:5" x14ac:dyDescent="0.25">
      <c r="B131" s="39" t="s">
        <v>63</v>
      </c>
    </row>
    <row r="138" spans="1:5" x14ac:dyDescent="0.25">
      <c r="A138" s="1" t="s">
        <v>36</v>
      </c>
      <c r="B138" s="36"/>
    </row>
    <row r="139" spans="1:5" x14ac:dyDescent="0.25">
      <c r="B139" s="41" t="s">
        <v>53</v>
      </c>
      <c r="C139" s="12" t="s">
        <v>59</v>
      </c>
    </row>
    <row r="140" spans="1:5" x14ac:dyDescent="0.25">
      <c r="B140" s="41" t="s">
        <v>52</v>
      </c>
      <c r="C140" s="12" t="s">
        <v>60</v>
      </c>
    </row>
    <row r="141" spans="1:5" x14ac:dyDescent="0.25">
      <c r="B141" s="36"/>
    </row>
    <row r="142" spans="1:5" x14ac:dyDescent="0.25">
      <c r="A142" t="s">
        <v>37</v>
      </c>
      <c r="B142" s="36">
        <v>4693865000</v>
      </c>
      <c r="C142" s="11">
        <f>SUM(B142/1000*0.0425)</f>
        <v>199489.26250000001</v>
      </c>
    </row>
    <row r="143" spans="1:5" x14ac:dyDescent="0.25">
      <c r="A143" t="s">
        <v>38</v>
      </c>
      <c r="B143" s="36">
        <v>4214848000</v>
      </c>
      <c r="C143" s="11">
        <f t="shared" ref="C143:C158" si="7">SUM(B143/1000*0.0425)</f>
        <v>179131.04</v>
      </c>
    </row>
    <row r="144" spans="1:5" x14ac:dyDescent="0.25">
      <c r="A144" t="s">
        <v>39</v>
      </c>
      <c r="B144" s="36">
        <v>1712889000</v>
      </c>
      <c r="C144" s="11">
        <f t="shared" si="7"/>
        <v>72797.782500000001</v>
      </c>
    </row>
    <row r="145" spans="1:3" x14ac:dyDescent="0.25">
      <c r="A145" t="s">
        <v>40</v>
      </c>
      <c r="B145" s="36">
        <v>638171000</v>
      </c>
      <c r="C145" s="11">
        <f t="shared" si="7"/>
        <v>27122.267500000002</v>
      </c>
    </row>
    <row r="146" spans="1:3" x14ac:dyDescent="0.25">
      <c r="A146" t="s">
        <v>41</v>
      </c>
      <c r="B146" s="36">
        <v>631846000</v>
      </c>
      <c r="C146" s="11">
        <f t="shared" si="7"/>
        <v>26853.455000000002</v>
      </c>
    </row>
    <row r="147" spans="1:3" x14ac:dyDescent="0.25">
      <c r="A147" t="s">
        <v>42</v>
      </c>
      <c r="B147" s="36">
        <v>369171000</v>
      </c>
      <c r="C147" s="11">
        <f t="shared" si="7"/>
        <v>15689.767500000002</v>
      </c>
    </row>
    <row r="148" spans="1:3" x14ac:dyDescent="0.25">
      <c r="A148" t="s">
        <v>43</v>
      </c>
      <c r="B148" s="36">
        <v>298096000</v>
      </c>
      <c r="C148" s="11">
        <f t="shared" si="7"/>
        <v>12669.080000000002</v>
      </c>
    </row>
    <row r="149" spans="1:3" x14ac:dyDescent="0.25">
      <c r="A149" t="s">
        <v>44</v>
      </c>
      <c r="B149" s="36">
        <v>127263000</v>
      </c>
      <c r="C149" s="11">
        <f t="shared" si="7"/>
        <v>5408.6775000000007</v>
      </c>
    </row>
    <row r="150" spans="1:3" x14ac:dyDescent="0.25">
      <c r="A150" t="s">
        <v>45</v>
      </c>
      <c r="B150" s="36">
        <v>124193000</v>
      </c>
      <c r="C150" s="11">
        <f t="shared" si="7"/>
        <v>5278.2025000000003</v>
      </c>
    </row>
    <row r="151" spans="1:3" x14ac:dyDescent="0.25">
      <c r="A151" t="s">
        <v>46</v>
      </c>
      <c r="B151" s="36">
        <v>118680000</v>
      </c>
      <c r="C151" s="11">
        <f t="shared" si="7"/>
        <v>5043.9000000000005</v>
      </c>
    </row>
    <row r="152" spans="1:3" x14ac:dyDescent="0.25">
      <c r="A152" t="s">
        <v>47</v>
      </c>
      <c r="B152" s="36">
        <v>94932000</v>
      </c>
      <c r="C152" s="11">
        <f t="shared" si="7"/>
        <v>4034.61</v>
      </c>
    </row>
    <row r="153" spans="1:3" x14ac:dyDescent="0.25">
      <c r="A153" t="s">
        <v>48</v>
      </c>
      <c r="B153" s="36">
        <v>65236000</v>
      </c>
      <c r="C153" s="11">
        <f t="shared" si="7"/>
        <v>2772.53</v>
      </c>
    </row>
    <row r="154" spans="1:3" x14ac:dyDescent="0.25">
      <c r="A154" t="s">
        <v>49</v>
      </c>
      <c r="B154" s="36">
        <v>62473000</v>
      </c>
      <c r="C154" s="11">
        <f t="shared" si="7"/>
        <v>2655.1025</v>
      </c>
    </row>
    <row r="155" spans="1:3" x14ac:dyDescent="0.25">
      <c r="A155" t="s">
        <v>50</v>
      </c>
      <c r="B155" s="36">
        <v>42000000</v>
      </c>
      <c r="C155" s="11">
        <f t="shared" si="7"/>
        <v>1785.0000000000002</v>
      </c>
    </row>
    <row r="156" spans="1:3" x14ac:dyDescent="0.25">
      <c r="A156" t="s">
        <v>51</v>
      </c>
      <c r="B156" s="36">
        <v>38304000</v>
      </c>
      <c r="C156" s="11">
        <f t="shared" si="7"/>
        <v>1627.92</v>
      </c>
    </row>
    <row r="157" spans="1:3" x14ac:dyDescent="0.25">
      <c r="B157" s="36"/>
    </row>
    <row r="158" spans="1:3" x14ac:dyDescent="0.25">
      <c r="B158" s="36">
        <f>SUM(B142:B157)</f>
        <v>13231967000</v>
      </c>
      <c r="C158" s="11">
        <f t="shared" si="7"/>
        <v>562358.59750000003</v>
      </c>
    </row>
    <row r="160" spans="1:3" x14ac:dyDescent="0.25">
      <c r="A160" t="s">
        <v>54</v>
      </c>
      <c r="B160" s="39">
        <v>562359</v>
      </c>
    </row>
    <row r="161" spans="1:2" x14ac:dyDescent="0.25">
      <c r="A161" t="s">
        <v>55</v>
      </c>
      <c r="B161" s="39">
        <v>12000</v>
      </c>
    </row>
    <row r="162" spans="1:2" x14ac:dyDescent="0.25">
      <c r="A162" t="s">
        <v>61</v>
      </c>
      <c r="B162" s="39">
        <v>35000</v>
      </c>
    </row>
    <row r="163" spans="1:2" x14ac:dyDescent="0.25">
      <c r="A163" t="s">
        <v>56</v>
      </c>
      <c r="B163" s="39">
        <v>4000</v>
      </c>
    </row>
    <row r="164" spans="1:2" x14ac:dyDescent="0.25">
      <c r="A164" t="s">
        <v>58</v>
      </c>
      <c r="B164" s="39">
        <v>2400</v>
      </c>
    </row>
    <row r="165" spans="1:2" x14ac:dyDescent="0.25">
      <c r="B165" s="39"/>
    </row>
    <row r="166" spans="1:2" x14ac:dyDescent="0.25">
      <c r="A166" t="s">
        <v>57</v>
      </c>
      <c r="B166" s="40">
        <f>SUM(B160:B165)</f>
        <v>615759</v>
      </c>
    </row>
  </sheetData>
  <pageMargins left="0.7" right="0.7" top="0.75" bottom="0.75" header="0.3" footer="0.3"/>
  <pageSetup scale="9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Proposed 2018 Budget</vt:lpstr>
      <vt:lpstr>Estimated 2018 Income</vt:lpstr>
      <vt:lpstr>Sheet3</vt:lpstr>
    </vt:vector>
  </TitlesOfParts>
  <Company>Brazos Valley Groundwater Conservation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General Manager</dc:creator>
  <cp:lastModifiedBy>aday</cp:lastModifiedBy>
  <cp:lastPrinted>2017-11-05T21:32:15Z</cp:lastPrinted>
  <dcterms:created xsi:type="dcterms:W3CDTF">2014-07-14T15:03:29Z</dcterms:created>
  <dcterms:modified xsi:type="dcterms:W3CDTF">2018-09-21T17:28:46Z</dcterms:modified>
</cp:coreProperties>
</file>